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11" activeTab="15"/>
  </bookViews>
  <sheets>
    <sheet name="Анал.табл." sheetId="1" state="hidden" r:id="rId1"/>
    <sheet name="гр.8" sheetId="2" state="hidden" r:id="rId2"/>
    <sheet name="Лист1" sheetId="3" state="hidden" r:id="rId3"/>
    <sheet name="гр.9" sheetId="4" state="hidden" r:id="rId4"/>
    <sheet name="гр.10" sheetId="5" state="hidden" r:id="rId5"/>
    <sheet name="гр.12" sheetId="6" state="hidden" r:id="rId6"/>
    <sheet name="гр. 13" sheetId="7" state="hidden" r:id="rId7"/>
    <sheet name="гр.11" sheetId="8" state="hidden" r:id="rId8"/>
    <sheet name="пр.3 разд.подр." sheetId="9" r:id="rId9"/>
    <sheet name="пр.4 целевые и ведомст" sheetId="10" r:id="rId10"/>
    <sheet name="пр.5-целевые прогр." sheetId="11" r:id="rId11"/>
    <sheet name="пр.6- субвенции" sheetId="12" r:id="rId12"/>
    <sheet name="пр.7-иные межбюдж." sheetId="13" r:id="rId13"/>
    <sheet name="пр.8 источники" sheetId="14" r:id="rId14"/>
    <sheet name="пр.9-программа" sheetId="15" r:id="rId15"/>
    <sheet name="пр.10-верхн.предел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0">'Анал.табл.'!$9:$12</definedName>
    <definedName name="_xlnm.Print_Titles" localSheetId="9">'пр.4 целевые и ведомст'!$7:$9</definedName>
    <definedName name="_xlnm.Print_Titles" localSheetId="10">'пр.5-целевые прогр.'!$9:$12</definedName>
    <definedName name="_xlnm.Print_Titles" localSheetId="11">'пр.6- субвенции'!$9:$10</definedName>
    <definedName name="_xlnm.Print_Titles" localSheetId="12">'пр.7-иные межбюдж.'!$8:$9</definedName>
    <definedName name="_xlnm.Print_Area" localSheetId="6">'гр. 13'!#REF!</definedName>
    <definedName name="_xlnm.Print_Area" localSheetId="1">'гр.8'!$A$2:$D$101</definedName>
    <definedName name="_xlnm.Print_Area" localSheetId="3">'гр.9'!$A$2:$D$15</definedName>
    <definedName name="_xlnm.Print_Area" localSheetId="10">'пр.5-целевые прогр.'!$A$1:$K$135</definedName>
  </definedNames>
  <calcPr fullCalcOnLoad="1"/>
</workbook>
</file>

<file path=xl/comments1.xml><?xml version="1.0" encoding="utf-8"?>
<comments xmlns="http://schemas.openxmlformats.org/spreadsheetml/2006/main">
  <authors>
    <author>BOYA</author>
    <author>fin314</author>
  </authors>
  <commentList>
    <comment ref="A199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T352" authorId="1">
      <text>
        <r>
          <rPr>
            <b/>
            <sz val="10"/>
            <rFont val="Tahoma"/>
            <family val="0"/>
          </rPr>
          <t>fin314: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BOYA</author>
  </authors>
  <commentList>
    <comment ref="B25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BOYA</author>
  </authors>
  <commentList>
    <comment ref="B26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<sst xmlns="http://schemas.openxmlformats.org/spreadsheetml/2006/main" count="4948" uniqueCount="1173">
  <si>
    <t>Администрация города -адресная программа "Капитальный  ремонт  многоквартирных  домов" (федеральный бюджет)</t>
  </si>
  <si>
    <t>0500</t>
  </si>
  <si>
    <t>Постановление администрации города от 18.08.2011 №1877 "О перераспределение плановых ассигнований"</t>
  </si>
  <si>
    <t>ВСЕГО</t>
  </si>
  <si>
    <t>Подраз      дел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</si>
  <si>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</si>
  <si>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</si>
  <si>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Ведомственная целевая программа "Образование" на 2011-2013 годы</t>
  </si>
  <si>
    <t>Ведомственная целевая программа на 2011-2013 годы  "Культура города Мегион на 2011 год"</t>
  </si>
  <si>
    <t>Департамент муниципальной собственности (Содержание)</t>
  </si>
  <si>
    <t>Департамент муниципальной собственности (инвентаризация, паспортизация, содержание муниципального имущества)</t>
  </si>
  <si>
    <t>Администрация города (прочие расходы)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</si>
  <si>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</si>
  <si>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</si>
  <si>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Администрация (Субвенции на участие в программе "Социально-экономическое развитие малочисленных народов севера")</t>
  </si>
  <si>
    <t>Администрация (Субвенции на осуществление полномочий по подготовке проведения статистических переписей)</t>
  </si>
  <si>
    <t xml:space="preserve"> -Департамент образования и молодежной политики ( МАОУ "СОШ №9")</t>
  </si>
  <si>
    <t xml:space="preserve"> -Департамент образования и молодежной политики ( МАУ "Комбинат общественного питания учреждений социальной сферы")</t>
  </si>
  <si>
    <t>Администрация (Субвенции на осуществление полномочий в области оборота этилового спирта, алкогольной и спиртосодержащей продукции)</t>
  </si>
  <si>
    <t>НАЦИОНАЛЬНАЯ  БЕЗОПАСНОСТЬ  И  ПРАВООХРАНИТЕЛЬНАЯ  ДЕЯТЕЛЬНОСТЬ</t>
  </si>
  <si>
    <t>Органы внутренних дел -всего:</t>
  </si>
  <si>
    <t>Содержание Милиции общественной безопасности</t>
  </si>
  <si>
    <t>Перераспределение по письмам главных распорядителей бюджетных средств</t>
  </si>
  <si>
    <t>4508500</t>
  </si>
  <si>
    <t>024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</si>
  <si>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</si>
  <si>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Администрация (Мероприятия по предупреждению и ликвидации последствий ЧС и СБ)</t>
  </si>
  <si>
    <t>НАЦИОНАЛЬНАЯ ЭКОНОМИКА</t>
  </si>
  <si>
    <t>Общеэкономические вопросы</t>
  </si>
  <si>
    <t>Мероприятия, направленные на снижение напряженности на рынке труда</t>
  </si>
  <si>
    <t>Сельское хозяйство и рыболовство</t>
  </si>
  <si>
    <t>Транспорт</t>
  </si>
  <si>
    <t>Программа "Содействие развитию жилищного строительства на 2011-2013 годы и на период до 2015 года"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</si>
  <si>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</si>
  <si>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</si>
  <si>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</si>
  <si>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.10</t>
  </si>
  <si>
    <t>5222501</t>
  </si>
  <si>
    <t>МКУ "Капитальное строительство -программа "Капитальный ремонт жилого фонда"</t>
  </si>
  <si>
    <t>Администрация города -программа "Капитальный ремонт муниципального жилого фонда городского округа город Мегион на 2011 год"</t>
  </si>
  <si>
    <t xml:space="preserve">Программа капитального ремонта муниципального жилищного фонда городского округа город Мегион на 2011 год </t>
  </si>
  <si>
    <t>1020100</t>
  </si>
  <si>
    <t>Департамент образования субвенции (субвенции) в том числе:</t>
  </si>
  <si>
    <t>МКУ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</si>
  <si>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Программа "Развитие агропромышленного комплекса ХМАО-Югры в 2011-3013 годы</t>
  </si>
  <si>
    <t>Письмо Отдела по развитию потребительского рынка и поддержке предпринимательства от 05.12.2011 №924</t>
  </si>
  <si>
    <t>Адресная программа ХМАО-Югры "Переселение граждан из аварийного жилищного фонда на 2011-2012 годы"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</si>
  <si>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услуг, в том числе по бюджетополучателям:</t>
  </si>
  <si>
    <t xml:space="preserve"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</si>
  <si>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Военный  персонал  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</si>
  <si>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</si>
  <si>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</si>
  <si>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Целевые программы муниципальных образований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</si>
  <si>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мегион"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</si>
  <si>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</si>
  <si>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</si>
  <si>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</si>
  <si>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</si>
  <si>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</si>
  <si>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</si>
  <si>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Автомобильный транспорт</t>
  </si>
  <si>
    <t>Субсидии юридическим лицам</t>
  </si>
  <si>
    <t>Программа "Развитие транспортной системы Югры"</t>
  </si>
  <si>
    <t>Информационные технологии и связь</t>
  </si>
  <si>
    <t>Муниципальные целевые программы</t>
  </si>
  <si>
    <t>Реализация государственных функций в области национальной экономики</t>
  </si>
  <si>
    <t>Программа Капитальный ремонт жилого фонда"</t>
  </si>
  <si>
    <t>Программа "Подготовка к осенне-зимнему периоду"</t>
  </si>
  <si>
    <t xml:space="preserve">Субсидии юридическим лицам </t>
  </si>
  <si>
    <t>3510300</t>
  </si>
  <si>
    <t>3510500</t>
  </si>
  <si>
    <t>Мероприятия в области коммунального хозяйства</t>
  </si>
  <si>
    <t>5222706</t>
  </si>
  <si>
    <t>0020400</t>
  </si>
  <si>
    <t>0014301</t>
  </si>
  <si>
    <t>0013800</t>
  </si>
  <si>
    <t>Администрация города- программа "Содержание объектов внешнего благоустройства городского округа город Мегион на 2009 год".</t>
  </si>
  <si>
    <t>Департамент муниципальной собственности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</si>
  <si>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Наименование раздела , подраздела , получателя бюджетных средств</t>
  </si>
  <si>
    <t>Примечание</t>
  </si>
  <si>
    <t xml:space="preserve">Физическая культура </t>
  </si>
  <si>
    <t>Изменения (+;-) (ноябрь)</t>
  </si>
  <si>
    <t>Письма УФКиС от 31.10.2011 №1003-ОГ, от 31.10.2011 №1004-ОГ, от 02.11.2011 №1013-ОГ</t>
  </si>
  <si>
    <t>от ____________2011 года №_____</t>
  </si>
  <si>
    <t>Утверждено решением Думы г.Мегиона от 07.12.2010 №100</t>
  </si>
  <si>
    <t>Уточнено решением Думы города Мегиона от 27.12.2010 №104</t>
  </si>
  <si>
    <t>Изменения (февр)</t>
  </si>
  <si>
    <t>Сумма с учетом изменений</t>
  </si>
  <si>
    <t>Изменения (март)</t>
  </si>
  <si>
    <t>Уточнено  (сумма с учетом изменений от 25.03.2011 №130)</t>
  </si>
  <si>
    <t>Изменения (апрель)</t>
  </si>
  <si>
    <t>Уточнено  (сумма с учетом изменений от 22.04.2011 №144)</t>
  </si>
  <si>
    <t>корректировка</t>
  </si>
  <si>
    <t>Изменения (май)</t>
  </si>
  <si>
    <t>Сумма с учетом изменений от 19.05.2011 №157</t>
  </si>
  <si>
    <t>Изменения (июнь)</t>
  </si>
  <si>
    <t>1010102</t>
  </si>
  <si>
    <t>Перераспределение по распоряжениям главы города, письмам главных распорядителей и получателей бюджетных средств.</t>
  </si>
  <si>
    <t>Сумма (тыс.рублей)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</si>
  <si>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</si>
  <si>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Субвенции</t>
  </si>
  <si>
    <t>Перечень целевых программ   городского округа город Мегион</t>
  </si>
  <si>
    <t>Программа "Комплексные мероприятия по профилактике правонарушений на территории городского округа город Мегион на 2011-2013 годы"</t>
  </si>
  <si>
    <t>Органы внутренних дел</t>
  </si>
  <si>
    <t>Программа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</si>
  <si>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"Развитие информационного общества в г. Мегион"</t>
  </si>
  <si>
    <t>Сумма, всего, тыс.рублей</t>
  </si>
  <si>
    <t xml:space="preserve"> -МОУ СОШ № 3 </t>
  </si>
  <si>
    <t xml:space="preserve">Подпрограмма "Стимулирование застройщиков по реализации проектов развития застроенных территорий" 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</si>
  <si>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</si>
  <si>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 xml:space="preserve">Программа содержания и текущего ремонта автомобильных дорог </t>
  </si>
  <si>
    <t xml:space="preserve">Программа по подготовке объектов ЖКХ к эксплуатации в осенне-зимний период </t>
  </si>
  <si>
    <t>Письмо управления по бюджетному учету администрации города от 06.12.2011 №284; от 07.12.2011 № 115; от 08.12.2011 №292, 293</t>
  </si>
  <si>
    <t>Обеспечение деятельности подведомственных учреждений</t>
  </si>
  <si>
    <t xml:space="preserve">Культура и кинематография 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</si>
  <si>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</si>
  <si>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</si>
  <si>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</si>
  <si>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</si>
  <si>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</si>
  <si>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</si>
  <si>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</si>
  <si>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Больницы, клиники, госпитали, медико-санитарные части</t>
  </si>
  <si>
    <t>Поликлиники, амбулатории, диагностические центры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</si>
  <si>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</si>
  <si>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МБУ "МЦИКТ "Вектор" (Содержание)</t>
  </si>
  <si>
    <t>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  на 2011 год</t>
  </si>
  <si>
    <t>Администрация ( научно-исследовательские работы по разработке "Стратегии социально- экономического развития города")</t>
  </si>
  <si>
    <t>Приложение 3</t>
  </si>
  <si>
    <t>Культура (строительство)</t>
  </si>
  <si>
    <t>Культура (реконструкция)</t>
  </si>
  <si>
    <t>2.2</t>
  </si>
  <si>
    <t>2.3</t>
  </si>
  <si>
    <t>Письмо Управления ЖКХ от 01.12.2011 №24/1453</t>
  </si>
  <si>
    <t>11.1</t>
  </si>
  <si>
    <t>11.2</t>
  </si>
  <si>
    <t>3.1</t>
  </si>
  <si>
    <t>7.3</t>
  </si>
  <si>
    <t>9.2</t>
  </si>
  <si>
    <t>9.3</t>
  </si>
  <si>
    <t>13.1</t>
  </si>
  <si>
    <t>17.1</t>
  </si>
  <si>
    <t>19</t>
  </si>
  <si>
    <t>19.1</t>
  </si>
  <si>
    <t>Программа "Развитие агропромышленного комплекса ХМАО-Югры в 2011-2013 годах" (администрирование)</t>
  </si>
  <si>
    <t>Администрация города (субсидии на финансовое обеспечение МАУ "Центр культуры и досуга")</t>
  </si>
  <si>
    <t>4239900</t>
  </si>
  <si>
    <t>4429900</t>
  </si>
  <si>
    <t>4310100</t>
  </si>
  <si>
    <t>00140000</t>
  </si>
  <si>
    <t>0014000</t>
  </si>
  <si>
    <t>Составление списков кандидатов в присяжные заседатели федеральных судов общей юрисдикции в РФ)</t>
  </si>
  <si>
    <t>0100</t>
  </si>
  <si>
    <t>0300</t>
  </si>
  <si>
    <t>0302</t>
  </si>
  <si>
    <t>исполнитель: Сяфукова Э.М., 31638</t>
  </si>
  <si>
    <t>0502</t>
  </si>
  <si>
    <t>МДОУ "Сказка"</t>
  </si>
  <si>
    <t>МОУ СОШ №1</t>
  </si>
  <si>
    <t>СОЦИАЛЬНАЯ  ПОЛИТИКА</t>
  </si>
  <si>
    <t>Администрация города (доплаты к пенсиям муниц.служащим)</t>
  </si>
  <si>
    <t>МУ "Доставка пенсий, пособий и социальных выплат" (ликвидация учреждения)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</si>
  <si>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</si>
  <si>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r>
      <t xml:space="preserve"> Охрана семьи и детства</t>
    </r>
    <r>
      <rPr>
        <sz val="18"/>
        <color indexed="9"/>
        <rFont val="Times New Roman"/>
        <family val="1"/>
      </rPr>
      <t>.</t>
    </r>
  </si>
  <si>
    <t xml:space="preserve">Мероприятия по организации оздоровит.кампании детей </t>
  </si>
  <si>
    <t>от_12.12.2011    № 203</t>
  </si>
  <si>
    <t>от  12.12.2011г. № 203</t>
  </si>
  <si>
    <t>от 12.12.2011г. № 203</t>
  </si>
  <si>
    <t>от 12.12. 2011 года № 203</t>
  </si>
  <si>
    <t xml:space="preserve">Программа муниципальных внутренних заимствований </t>
  </si>
  <si>
    <t>городского округа город Мегион на 2011 год</t>
  </si>
  <si>
    <t>от 12.12.2011 г. № 203</t>
  </si>
  <si>
    <t>на 01.01.2012 года</t>
  </si>
  <si>
    <t>городского округа город Мегион</t>
  </si>
  <si>
    <t>Верхний предел муниципального внутреннего долга</t>
  </si>
  <si>
    <t>Департамент образования и молодежной политики (субсидии на финансовое обеспечение МАОУ "СОШ №9")</t>
  </si>
  <si>
    <t>Другие вопросы в области здравоохранения</t>
  </si>
  <si>
    <t>Департамент муниципальной собственности - подпрограмма "Стимулирование застройщиков по реализации проектов развития застроенных территорий" программы "Содействие жилищного строительства на 2011-2013 годы и на период до 2015 года"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</si>
  <si>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</si>
  <si>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Департамент муниципальной собственности 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</si>
  <si>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</si>
  <si>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Увеличение стоимости основных средств</t>
  </si>
  <si>
    <t>6000200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</si>
  <si>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</si>
  <si>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</si>
  <si>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</si>
  <si>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</si>
  <si>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</si>
  <si>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</si>
  <si>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</si>
  <si>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</si>
  <si>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</si>
  <si>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</si>
  <si>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</si>
  <si>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</si>
  <si>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</si>
  <si>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</si>
  <si>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</si>
  <si>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</si>
  <si>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</si>
  <si>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</si>
  <si>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</si>
  <si>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</si>
  <si>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</si>
  <si>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</si>
  <si>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</si>
  <si>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Лилия Вазимовна Пастух</t>
  </si>
  <si>
    <t>5225600</t>
  </si>
  <si>
    <t>5225601</t>
  </si>
  <si>
    <t>0702</t>
  </si>
  <si>
    <t>050 01 01 00 00 04 0000 710</t>
  </si>
  <si>
    <t>050 01 01 00 00 04 0000 810</t>
  </si>
  <si>
    <t>050 01 02 00 00 04 0000 710</t>
  </si>
  <si>
    <t>050 01 02 00 00 04 0000 810</t>
  </si>
  <si>
    <t>050 01 03 00 00 04 0000 710</t>
  </si>
  <si>
    <t>050 01 03 00 00 04 0000 810</t>
  </si>
  <si>
    <t>050 01 05 00 00 00 0000 500</t>
  </si>
  <si>
    <t>050 01 05 02 00 00 0000 500</t>
  </si>
  <si>
    <t>050 01 05 02 01 04 0000 510</t>
  </si>
  <si>
    <t>050 01 05 00 00 00 0000 600</t>
  </si>
  <si>
    <t>050 01 05 02 00 00 0000 600</t>
  </si>
  <si>
    <t>050 01 05 02 01 00 0000 610</t>
  </si>
  <si>
    <t>050 01 05 02 01 04 0000 610</t>
  </si>
  <si>
    <t>050 01 05 02 02 00 0000 620</t>
  </si>
  <si>
    <t>050 01 05 02 02 04 0000 620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</si>
  <si>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</si>
  <si>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</si>
  <si>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</si>
  <si>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</si>
  <si>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Программа "Мероприятия по профилактике терроризма и экстремизма, а также минимизации и (или) ликвидации последствий проявлений терроризма  и экстремизма в границах городского округа город Мегион на 2012-2015 годы"</t>
  </si>
  <si>
    <t>постановление администрации города от 28.10.2011 №2388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</si>
  <si>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</si>
  <si>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</si>
  <si>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</si>
  <si>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</si>
  <si>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</si>
  <si>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</si>
  <si>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</si>
  <si>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</si>
  <si>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</si>
  <si>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</si>
  <si>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</si>
  <si>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</si>
  <si>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</si>
  <si>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</si>
  <si>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Администрация города -приобретение новогодних подарков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</si>
  <si>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</si>
  <si>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Субвенции местным бюджетам на реализацию программы "Развитие агропромышленного комплекса ХМАО-Югры в 2011-2013 годах"</t>
  </si>
  <si>
    <t>Ежемесячное денежное вознаграждение за классное руководство: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</si>
  <si>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помощи:</t>
  </si>
  <si>
    <t>Главы города (Содержание)</t>
  </si>
  <si>
    <t xml:space="preserve">Программа "Содействие занятости населения" </t>
  </si>
  <si>
    <t>Функционирование законодательных (представительных) органов местного самоуправления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</si>
  <si>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</si>
  <si>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5222708</t>
  </si>
  <si>
    <t>5050000</t>
  </si>
  <si>
    <t>5201300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</si>
  <si>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</si>
  <si>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организацию отдыха и оздоровления детей</t>
  </si>
  <si>
    <t>Субвенции местным бюджетам по информационному обеспечению общеобразовательных учреждений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</si>
  <si>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</si>
  <si>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на реализацию основных общеобразовательных программ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</si>
  <si>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</si>
  <si>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>1100</t>
  </si>
  <si>
    <t>ФИЗИЧЕСКАЯ КУЛЬТУРА ИСПОРТ</t>
  </si>
  <si>
    <t>1101</t>
  </si>
  <si>
    <t>0020401</t>
  </si>
  <si>
    <t>МКУ "Капитальное строительство" (Содержание муниципального имущества)</t>
  </si>
  <si>
    <t xml:space="preserve"> - МБУ "Служба спасения" </t>
  </si>
  <si>
    <t>МБУ "Служба спасения" (Содержание)</t>
  </si>
  <si>
    <t>Перечень региональных целевых программ  Ханты-Мансийского автономного округа-Югры и городского округа</t>
  </si>
  <si>
    <t>Департамент муниципльной собственности - капитальный ремонт жилого фонда</t>
  </si>
  <si>
    <t>Подпрограмма "Автомобильные дороги"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</si>
  <si>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</si>
  <si>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 xml:space="preserve">Программа "Новая школа Югры" </t>
  </si>
  <si>
    <t>003</t>
  </si>
  <si>
    <t>006</t>
  </si>
  <si>
    <t>001</t>
  </si>
  <si>
    <t>к решению Думы</t>
  </si>
  <si>
    <t>Подпрограмма "Развитие материально-технической базы сферы образования"</t>
  </si>
  <si>
    <t>Подпрограмма "Инновационное развитие образования"</t>
  </si>
  <si>
    <t>Программа "Культура Югры" на 2011-2013 годы и на перспективу до 2015 года</t>
  </si>
  <si>
    <t>Подпрограмма "Художественное образование"</t>
  </si>
  <si>
    <t>Подпрограмма "Библиотечное дело"</t>
  </si>
  <si>
    <t>Итого</t>
  </si>
  <si>
    <t>Подпрограмма "Обеспечение комплексной безопасности и комфортных условий в учреждениях культуры"</t>
  </si>
  <si>
    <t>Программа "Современное здравоохранение Югры" на 2011-2013 годы</t>
  </si>
  <si>
    <t>Подпрограмма "Развитие материально-технической базы учреждений здравоохранения"</t>
  </si>
  <si>
    <t>Подпрограмма "Профилактика правонарушений" программы  "Профилактика правонарушений в Ханты-Мансийском автономном округе - Югре на 2011-2013 годы"</t>
  </si>
  <si>
    <t>Другие вопросы в области национальной безопасности и правоохранительной деятельности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</si>
  <si>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</si>
  <si>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</si>
  <si>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Центры спортивной подготовки (сборные команды)</t>
  </si>
  <si>
    <t>Ведомственная целевая программа "Физкультура и спорт в городском округе город Мегион" на 2011-2013 годы</t>
  </si>
  <si>
    <t xml:space="preserve">Распределение бюджетных ассигнований на реализацию региональных целевых программ Ханты-Мансийского автономного округа - Югры и целевых программ городского округа город Мегион на 2011 год 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</si>
  <si>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</si>
  <si>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ВСЕГО:</t>
  </si>
  <si>
    <t>0020000</t>
  </si>
  <si>
    <t>0650300</t>
  </si>
  <si>
    <t>0900200</t>
  </si>
  <si>
    <t>0900000</t>
  </si>
  <si>
    <t>0929900</t>
  </si>
  <si>
    <t>Ведомствен           ная статья</t>
  </si>
  <si>
    <t>Пособия и компенсации военнослужащим, приравненным к ним лицам, а также уволенным из их числа</t>
  </si>
  <si>
    <t>011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</si>
  <si>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</si>
  <si>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Жилищно-коммунальное хозяйство</t>
  </si>
  <si>
    <t>Программа " Модернизация и реформирование ЖКК Ханты-Мансийского автономного округа - Югры"</t>
  </si>
  <si>
    <t>Образование</t>
  </si>
  <si>
    <t>Другие вопросы в области образования</t>
  </si>
  <si>
    <t>Региональные целевые программы</t>
  </si>
  <si>
    <t>Программа "Новая школа Югры" на 2010-2013 годы</t>
  </si>
  <si>
    <t>5220400</t>
  </si>
  <si>
    <t>Культура и кинематография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</si>
  <si>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</si>
  <si>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</si>
  <si>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Национальная экономика</t>
  </si>
  <si>
    <t>Дорожное хозяйство (дорожные фонды)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</si>
  <si>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</si>
  <si>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- на реализацию отдельного государственного полномочия по информационному обеспечению 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</si>
  <si>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</si>
  <si>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</si>
  <si>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Программа"Новая школа Югры" на 2010-2013 годы подпрограмма "Инновационное развитие образования"</t>
  </si>
  <si>
    <t>7950000</t>
  </si>
  <si>
    <t>795000</t>
  </si>
  <si>
    <t>Уточнено  (сумма с учетом изменений от 25.11.2011 №197)</t>
  </si>
  <si>
    <t>Изменения (+;-) (декабрь)</t>
  </si>
  <si>
    <t xml:space="preserve">Уточненный план </t>
  </si>
  <si>
    <t>Изменения (+;-)</t>
  </si>
  <si>
    <t>Уточнено  (сумма с учетом изменений на 01.02.2011)</t>
  </si>
  <si>
    <t>Изменения (+;-) (февраль)</t>
  </si>
  <si>
    <t>Уточнено  (сумма с учетом изменений от 25.02.2011 №122)</t>
  </si>
  <si>
    <t>Изменения (+;-) (март)</t>
  </si>
  <si>
    <t>Изменения (+;-) (апр)</t>
  </si>
  <si>
    <t>Уточнено  (сумма с учетом изменений от 22.04.2010 №144)</t>
  </si>
  <si>
    <t>Изменения (+;-) (май)</t>
  </si>
  <si>
    <t>Уточнено  (сумма с учетом изменений от 19.05.2011 №157)</t>
  </si>
  <si>
    <t>Изменения (+;-) (июнь)</t>
  </si>
  <si>
    <t>Уточнено  (сумма с учетом изменений от 17.06.2011 №166)</t>
  </si>
  <si>
    <t>Изменения (+;-) (июль)</t>
  </si>
  <si>
    <t>Уточнено  (сумма с учетом изменений от 13.07.2011 №173)</t>
  </si>
  <si>
    <t>Изменения (+;-) (сентябрь)</t>
  </si>
  <si>
    <t>Уточнено  (сумма с учетом изменений от 27.09.2011 №182)</t>
  </si>
  <si>
    <t>Изменения (+;-) (октябрь)</t>
  </si>
  <si>
    <t>Уточнено  (сумма с учетом изменений от 21.10.2011 №189 )</t>
  </si>
  <si>
    <t>Уточнено  (сумма с учетом изменений )</t>
  </si>
  <si>
    <t>000 01 03 00 00 00 0000 700</t>
  </si>
  <si>
    <t>000 01 03 00 00 00 0000 800</t>
  </si>
  <si>
    <t>000 01 05 01 00 00 0000 500</t>
  </si>
  <si>
    <t>000 01 05 01 01 00 0000 510</t>
  </si>
  <si>
    <t>000 01 05 01 01 04 0000 510</t>
  </si>
  <si>
    <t>000 01 05 01 00 00 0000 600</t>
  </si>
  <si>
    <t>000 01 05 01 01 00 0000 610</t>
  </si>
  <si>
    <t>000 01 05 01 01 04 0000 610</t>
  </si>
  <si>
    <t>050 01 05 02 01 00 0000 510</t>
  </si>
  <si>
    <t>Приложение  9</t>
  </si>
  <si>
    <t>Сумма с учетом изменений от 25.11.2011 №197</t>
  </si>
  <si>
    <t>Изменения (декабрь)</t>
  </si>
  <si>
    <t>Приложение  10</t>
  </si>
  <si>
    <t>Распоряжение администрации города от 23.11.2011 №385(резервный фонд))</t>
  </si>
  <si>
    <t>Графа 9: Распределение дотации бюджетам на поддержку мер по обеспечению сбалансированности</t>
  </si>
  <si>
    <t>Графа 11: Распределение средств поступивших от ОАО "Государственна страховая компания "Югория"</t>
  </si>
  <si>
    <t>Письмо Управления физической культуры и спорта  от 05.12.2011              №1138-ОГ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</si>
  <si>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рабочих мест).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</si>
  <si>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полномочий организацию отдыха оздоровления детей.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</si>
  <si>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 работавших на военных объектах в период Великой отечкественной войны,астников ВОВ, ветеранов боевых действий, инвалидов и семей, имеющих детей-инвалидов.</t>
  </si>
  <si>
    <t>Департамент образования и молодежной политики (Ведомственная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годы")</t>
  </si>
  <si>
    <t xml:space="preserve">КУЛЬТУРА И КИНЕМАТОГРАФИЯ </t>
  </si>
  <si>
    <t xml:space="preserve">Письмо ДОиМП от 29.11.2011 № 2420-ЛС </t>
  </si>
  <si>
    <t>Письмо ДОиМП от 29.11.2011 №2420-ЛС; от 29.11.2011 № 2428-ЛС</t>
  </si>
  <si>
    <t>Письмо МОУ СОШ №4  от 23.11.2011 №1761</t>
  </si>
  <si>
    <t>Постановление администрации города от 15.11.2011 № 2580</t>
  </si>
  <si>
    <t>Постановление администрации города от 28.11.2011 №2695 "О перераспределении плановых ассигнований"</t>
  </si>
  <si>
    <t>Субвенции на предоставление дополнительных мер социальной поддержки семьям опекунов на содержание подопечных детей и  приемных родителей.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</si>
  <si>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</si>
  <si>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"Улучшение жилищных условий населения Ханты-Мансийского автономного округа - Югры" на 2011-2013 годы и на период до 2015 года</t>
  </si>
  <si>
    <t>Подпрограмма "Улучшение жилищных условий отдельных категорий граждан"</t>
  </si>
  <si>
    <t>Социальное обеспечение населения</t>
  </si>
  <si>
    <t>Программа "Развитие физической культуры и спорта в Ханты-Мансийском автономном округе - Югре" на 2011-2013 годы</t>
  </si>
  <si>
    <t>Программа "Развитие агропромышленного комплекса ХМАО-Югры в 2011-2013 годах"</t>
  </si>
  <si>
    <t>Администрация - межбюджетные трансферты на реконтрукцию и модернизацию сетей теплоснабжения для подготовки к осенне-зимнему периоду</t>
  </si>
  <si>
    <t>Администрация субвенции ФБ на возмещение части затрат на закупку кормов для маточного поголовья крупного скота</t>
  </si>
  <si>
    <t>ММУ Старт</t>
  </si>
  <si>
    <t>МБЛПУ Детская городская больница Жемчужинка</t>
  </si>
  <si>
    <t>Департамент образования и молодёжной политики</t>
  </si>
  <si>
    <t>МОУ СОШ №4</t>
  </si>
  <si>
    <t>МУ ЦГиВПВС Форпост</t>
  </si>
  <si>
    <t>МБЛПУ "Детская городская больница Жемчужинка"  (Содержание)</t>
  </si>
  <si>
    <t>Администрация (Иные межбюджетные трансферты на реконструкцию и модернизацию сетей теплоснабжения для подготовки к осенне-зимнему периоду)</t>
  </si>
  <si>
    <t>Департамент муницитпальной собственности (приобретение служебного жилого помещения для начальника ОВД)</t>
  </si>
  <si>
    <t>Уведомление ДФ ХМАО-Югры от 18.11.2011 №2866</t>
  </si>
  <si>
    <t>МКУ "Капитальное строительство" (землеустроительные работы школа п.Высокий на 300 уч-ся)</t>
  </si>
  <si>
    <t>МКУ "Капитальное строительство"(реконструкция здания д/с Теремок)</t>
  </si>
  <si>
    <t>Мероприятия в области культуры</t>
  </si>
  <si>
    <t>Прочие межбюджетные трансферты (наказы  избирателей  Депутатам  думы ХМАО-Югры)</t>
  </si>
  <si>
    <t xml:space="preserve"> -МБОУ ДОД Детская художественная школа </t>
  </si>
  <si>
    <t>- Дума города</t>
  </si>
  <si>
    <t>- Департамент финансов</t>
  </si>
  <si>
    <t>- Администрация города</t>
  </si>
  <si>
    <t>- Департамет муниципальной собственности</t>
  </si>
  <si>
    <t>МКУ "Капитальное строительство" (непрограмное строительство)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</si>
  <si>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</si>
  <si>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"КС" -подпрограмма "Проектирование и строительство инженерных сетей"</t>
  </si>
  <si>
    <t>МКУ "Капитальное строительство" - капитальный ремонт жилого фонда</t>
  </si>
  <si>
    <t>Департамент образования 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</si>
  <si>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 xml:space="preserve">Программа "Профилактика правонарушений в Ханты-Мансийском автономном округе-Югре на 2011-2013 годы" </t>
  </si>
  <si>
    <t>Подпрограмма "Безопасность дорожного движения"</t>
  </si>
  <si>
    <t>5222502</t>
  </si>
  <si>
    <t>5222500</t>
  </si>
  <si>
    <t>МКУ "Капитальное строительство" - паспортизация объекта"24-х квартирный жилой дом №2 по ул.Дружбы п.Высокий"</t>
  </si>
  <si>
    <t xml:space="preserve"> -МКУ "Капитальное строительство" </t>
  </si>
  <si>
    <t>Программа профилактика правонарушение в Ханты-Мансийском автономном округе-Югре на 2011-2013 годы подрограмма "Профилактика правонарушений"</t>
  </si>
  <si>
    <t>2670515</t>
  </si>
  <si>
    <t>Подпрограмма "Развитие материально-технической базы учреждений образования Ханты-Мансийского автономного округа - Югры"</t>
  </si>
  <si>
    <t>2011 год</t>
  </si>
  <si>
    <t xml:space="preserve"> -ДМС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и окружного бюджета)</t>
  </si>
  <si>
    <t>МБДОУ "Золотая рыбка" (Содержание)</t>
  </si>
  <si>
    <t>МБДОУ "Елочка" (Содержание)</t>
  </si>
  <si>
    <t>МБДОУ "Морозко" (Содержание)</t>
  </si>
  <si>
    <t>МБДОУ "Крепыш" (Содержание)</t>
  </si>
  <si>
    <t>МБДОУ "Рябинка" (Содержание)</t>
  </si>
  <si>
    <t>МБДОУ "Незабудка" (Содержание)</t>
  </si>
  <si>
    <t>МБДОУ "Буратино" (Содержание)</t>
  </si>
  <si>
    <t>МБДОУ "Росинка" (Содержание)</t>
  </si>
  <si>
    <t>МБДОУ "Родничок" (Содержание)</t>
  </si>
  <si>
    <t>МБДОУ "Белоснежка" (Содержание)</t>
  </si>
  <si>
    <t>МБДОУ "Ласточка" (Содержание)</t>
  </si>
  <si>
    <t xml:space="preserve"> -МБДОУ "Золотая рыбка" </t>
  </si>
  <si>
    <t xml:space="preserve"> -МБДОУ "Елочка" </t>
  </si>
  <si>
    <t xml:space="preserve"> -МБДОУ "Морозко" </t>
  </si>
  <si>
    <t xml:space="preserve"> -МБДОУ "Крепыш" </t>
  </si>
  <si>
    <t xml:space="preserve"> -МБДОУ "Незабудка" </t>
  </si>
  <si>
    <t xml:space="preserve"> -МБДОУ "Буратино" </t>
  </si>
  <si>
    <t xml:space="preserve"> -МБДОУ "Росинка" </t>
  </si>
  <si>
    <t xml:space="preserve"> -МБДОУ "Родничок" </t>
  </si>
  <si>
    <t xml:space="preserve"> -МБДОУ "Белоснежка" </t>
  </si>
  <si>
    <t>МБОУ ДОД Детская школа искусств им.Кузьмина (Содержание)</t>
  </si>
  <si>
    <t>МБОУ ДОД Детская школа искусств № 2 (Содержание)</t>
  </si>
  <si>
    <t>МБОУ ДОД ДШИ им.А.Кузьмина  -программа "Культура Югры" на 2011-2013 годы и на перспективу до 2015 года подпрограмма "Художественное образование"</t>
  </si>
  <si>
    <t>МКУ "Капитальное строительство" (ремонт СК "Юность")</t>
  </si>
  <si>
    <t xml:space="preserve"> -МБДОУ "Ласточка" </t>
  </si>
  <si>
    <t xml:space="preserve"> -МБОУ ДОД Детская школа искусств № 2 </t>
  </si>
  <si>
    <t xml:space="preserve"> -МБУ ЦСП "Спорт - Альтаир" </t>
  </si>
  <si>
    <t xml:space="preserve"> -МАУ Региональный историко-культурный и экологический центр </t>
  </si>
  <si>
    <t xml:space="preserve"> -МБОУ ДОД ДЮСШ №2 </t>
  </si>
  <si>
    <t xml:space="preserve"> -МБОУ ДОД ДЮСШ № 3 </t>
  </si>
  <si>
    <t>МАУ Региональный историко-культурный и экологический центр (Содержание)</t>
  </si>
  <si>
    <t>МБУ Централизованная библиотечная система (Содержание)</t>
  </si>
  <si>
    <t>МБУ Централизованная библиотечная система Программа "Культура Югры" на 2011-2013 годы и на перспективу до 2015 года. Подпрограмма"Библиотечное дело"</t>
  </si>
  <si>
    <t xml:space="preserve"> -МБУ Централизованная библиотечная система </t>
  </si>
  <si>
    <t xml:space="preserve"> -МБОУ ДОД Детская школа искусств им.Кузьмина </t>
  </si>
  <si>
    <t xml:space="preserve"> -МАУ "Региональный историко-культурный и экологический центр" </t>
  </si>
  <si>
    <t xml:space="preserve"> -МБУ "Централизованная библиотечная система"</t>
  </si>
  <si>
    <t xml:space="preserve"> -МАУ "Центр культуры и досуга"</t>
  </si>
  <si>
    <t xml:space="preserve"> -МАУ "Региональный историко-культурный и экологический центр"</t>
  </si>
  <si>
    <t>МБЛПУ Горбольница № 1 (Содержание)</t>
  </si>
  <si>
    <t xml:space="preserve">МБЛПУ Горбольница № 2   п.Высокий   (Содержание)   </t>
  </si>
  <si>
    <t>МБЛПУ  Горбольница № 1- Ведомственная целевая программа "Анти-спид на 2011-2012 годы"</t>
  </si>
  <si>
    <t>МБЛПУ Горбольница № 1 -Ведомственная целевая программа "Неотложные меры борьбы с туберкулезом на 2011-2012 годы"</t>
  </si>
  <si>
    <t xml:space="preserve">  -МБЛПУ Горбольница № 1 (Содержание)</t>
  </si>
  <si>
    <t xml:space="preserve">  -МБЛПУ Горбольница № 2   п.Высокий   (Содержание)   </t>
  </si>
  <si>
    <t>МБЛПУ ЦВЛД Жемчужинка   (Содержание)</t>
  </si>
  <si>
    <t xml:space="preserve"> - МБЛПУ Городская больница №1</t>
  </si>
  <si>
    <t xml:space="preserve"> - МБЛПУ Городская больница № 2</t>
  </si>
  <si>
    <t xml:space="preserve">  -МБЛПУ Городская  больница № 1</t>
  </si>
  <si>
    <t xml:space="preserve">  -МБЛПУ Городская  больница № 2</t>
  </si>
  <si>
    <t xml:space="preserve"> -МБДОУ "Росинка"</t>
  </si>
  <si>
    <t xml:space="preserve"> -МБДОУ " Родничок"</t>
  </si>
  <si>
    <t>МБУ ЦСП "Спорт - Альтаир" (Содержание)</t>
  </si>
  <si>
    <t>МБУ "Мегионские новости" (содержание)</t>
  </si>
  <si>
    <t xml:space="preserve"> -МБОУ ДОД "Детская школа искусств № 2"</t>
  </si>
  <si>
    <t xml:space="preserve"> -МБУ Централизованная библиотечная система</t>
  </si>
  <si>
    <t xml:space="preserve"> -МБЛПУ Горбольница № 1 </t>
  </si>
  <si>
    <t xml:space="preserve"> -МБЛПУ Горбольница № 2</t>
  </si>
  <si>
    <t>Сумма с учетом изменений от 13.07.2011 №173</t>
  </si>
  <si>
    <t>Изменения (сентябрь)</t>
  </si>
  <si>
    <t xml:space="preserve">Дополнительные мероприятия, направленные на снижение напряженности на рынке труда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</si>
  <si>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</si>
  <si>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</si>
  <si>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Прочие расходы</t>
  </si>
  <si>
    <t>Осуществление полномочичй по подготовке проведения статистических переписей</t>
  </si>
  <si>
    <t>Субвенции на осуществление полномочий по подготовке проведения статистических переписей</t>
  </si>
  <si>
    <t>Осуществление полномочий в области оборота этилового спирта, алкогольной и спиртосдержащей продукции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</si>
  <si>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</si>
  <si>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Письмо МКУ Капитальное строительство от 07.09.2011 №1443</t>
  </si>
  <si>
    <t>МКУ КС - устранение аварийных ситуаций</t>
  </si>
  <si>
    <t xml:space="preserve">МКУ КС - реконструкция автомобильных дорог </t>
  </si>
  <si>
    <t>МКУ КС - паспортизация объекта "24-х квартирный жилой дом №2 по ул.Дружбы в п.Высокий"</t>
  </si>
  <si>
    <t xml:space="preserve"> -Департамент образования и молодёжной политики</t>
  </si>
  <si>
    <t xml:space="preserve"> -Управление физической культуры и спорта </t>
  </si>
  <si>
    <t xml:space="preserve"> -Департамент финансов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</si>
  <si>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</si>
  <si>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Программа "Развитие материально-технической базы  дошкольных образовательных учреждений в Ханты-Мансийском автономном округе - Югре" на 2007-2010 годы</t>
  </si>
  <si>
    <t>16</t>
  </si>
  <si>
    <t>16.1</t>
  </si>
  <si>
    <t>Администрация г.Мегиона (хранение, комплектование, учет и использование архивных документов, относящихся к государственной собственности автономного округа)</t>
  </si>
  <si>
    <t>Скорая медицинская помощь</t>
  </si>
  <si>
    <t>Графа 8: Перераспределение по распоряжениям главы города, письмам главных распорядителей и получателей бюджетных средств.</t>
  </si>
  <si>
    <t>4359900</t>
  </si>
  <si>
    <t>Департамент образования-субвенции на выплату компенсаций части родительской платы за содержание ребенка в государственных и муниципальных образовательных учреждениях</t>
  </si>
  <si>
    <t>Прочие расходы  социальной политики</t>
  </si>
  <si>
    <t>Администрация (Субвенции на осуществление деятельности по опеке и попечительству)</t>
  </si>
  <si>
    <t>Программа  "энергосбережение и повышение энергетической эффективности в ХМАО-Югре на 2010-2015 годы и на перспективу до 2020 года"</t>
  </si>
  <si>
    <t>20</t>
  </si>
  <si>
    <t>20,1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</si>
  <si>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</si>
  <si>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(2010 год)</t>
  </si>
  <si>
    <t>МДОУ "Теремок" (Содержание)</t>
  </si>
  <si>
    <t>Капитальный ремонт муниципального жилищного фонда</t>
  </si>
  <si>
    <t>3500200</t>
  </si>
  <si>
    <t xml:space="preserve">Адресная программа "Капитальный  ремонт  многоквартирных  домов" </t>
  </si>
  <si>
    <t>Субвенция на обеспечение прав детей-инвалидов и семей, имеющих детей-инвалидов на образование, воспитание и обучение (бюджет округа)</t>
  </si>
  <si>
    <t>Общее образование</t>
  </si>
  <si>
    <t>МОУ  СОШ№ 1 (Содержание)</t>
  </si>
  <si>
    <t>0700</t>
  </si>
  <si>
    <t>0709</t>
  </si>
  <si>
    <t>МОУ  СОШ№ 2 (Содержание)</t>
  </si>
  <si>
    <t>МОУ  СОШ № 3 (Содержание)</t>
  </si>
  <si>
    <t>МОУ СОШ № 4 (Содержание)</t>
  </si>
  <si>
    <t>Подпрограмма "Профилактика правонарушений" программы ""Профилактика правонарушений в Ханты-Мансийском автономном округе - Югре на 2011-2013 годы"</t>
  </si>
  <si>
    <t>Управление физической культуры и спорта</t>
  </si>
  <si>
    <t>Другие вопросы в области национальной экономики</t>
  </si>
  <si>
    <t>Администрация города - 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</si>
  <si>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</si>
  <si>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>Другие  вопросы  в  области образования</t>
  </si>
  <si>
    <t>классификации расходов бюджета городского округа город Мегион</t>
  </si>
  <si>
    <t>09</t>
  </si>
  <si>
    <t>05</t>
  </si>
  <si>
    <t>8.2</t>
  </si>
  <si>
    <t>9.1</t>
  </si>
  <si>
    <t>4400200</t>
  </si>
  <si>
    <t>14</t>
  </si>
  <si>
    <t>15</t>
  </si>
  <si>
    <t>Администрация города -адресная программа "Капитальный  ремонт  многоквартирных  домов"(бюджет АО и местный бюджет)</t>
  </si>
  <si>
    <t xml:space="preserve">Директор департамента финансов </t>
  </si>
  <si>
    <t>Н.А.Мартынюк</t>
  </si>
  <si>
    <t>Администрация -программа "Развитие агропромышленного комплекса ХМАО-Югры в 2011-2013 годах"</t>
  </si>
  <si>
    <t xml:space="preserve">Программа "Модернизация и реформирование жилищно-коммунального комплекса Ханты-Мансийского автономного округа - Югры" на 2011-2013 годы </t>
  </si>
  <si>
    <t>5222100</t>
  </si>
  <si>
    <t>5224400</t>
  </si>
  <si>
    <t>5222601</t>
  </si>
  <si>
    <t>5222600</t>
  </si>
  <si>
    <t>5222603</t>
  </si>
  <si>
    <t>5222800</t>
  </si>
  <si>
    <t>Субвенции местным бюджетам на осуществление полномочий по хранению, комплектованию, учету  и использованию архивных документов, относящихся к государственной собственности</t>
  </si>
  <si>
    <t>08</t>
  </si>
  <si>
    <t>07</t>
  </si>
  <si>
    <t>0700500</t>
  </si>
  <si>
    <t>0020300</t>
  </si>
  <si>
    <t>0022500</t>
  </si>
  <si>
    <t>0021200</t>
  </si>
  <si>
    <t>Школы-детские сады, школы начальные, неполные средние и средние</t>
  </si>
  <si>
    <t>Субсидии некомерческим организациям</t>
  </si>
  <si>
    <t>Субвенции местным бюджетам на ежемесячное денежное вознаграждение за классное руководство из бюджета автономного округа</t>
  </si>
  <si>
    <t xml:space="preserve">Программа "Новая школа  - Югры" на 2010-2013 годы 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</si>
  <si>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</si>
  <si>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</si>
  <si>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социальной политики</t>
  </si>
  <si>
    <t>5140100</t>
  </si>
  <si>
    <t xml:space="preserve">Мероприятия по организации оздоровительной кампании детей 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</si>
  <si>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</si>
  <si>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</si>
  <si>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</si>
  <si>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</si>
  <si>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безвозмездные и безвозвратные перечисления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</si>
  <si>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</si>
  <si>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</si>
  <si>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</si>
  <si>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</si>
  <si>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</si>
  <si>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</si>
  <si>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</si>
  <si>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</si>
  <si>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</si>
  <si>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</si>
  <si>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</si>
  <si>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</si>
  <si>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Управление физической культуры и спорта - Программа "Развитие физической культуры и спорта в городском округе город Мегион"</t>
  </si>
  <si>
    <t>1102</t>
  </si>
  <si>
    <t>Постановление администрации города от 07.10.2011 №2217</t>
  </si>
  <si>
    <t xml:space="preserve"> - Администрация города (МАУ Центр культуры и досуга) </t>
  </si>
  <si>
    <t>Департамент образования и молодежной политики (МАОУ СОШ №9)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</si>
  <si>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Департамент образования и молодежной политики (МБДОУ "Ласточка")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</si>
  <si>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МКУ  "Капитальное строительство"- Программа "Развитие физической культуры и спорта в городском округе город Мегион"</t>
  </si>
  <si>
    <t>Программа "Развитие физической культуры и спорта в городском округе город Мегион"</t>
  </si>
  <si>
    <t>Субсидии</t>
  </si>
  <si>
    <t>Утверждено решением Думы от 21.10.2011 №189</t>
  </si>
  <si>
    <t>Уведомление ДФ ХМАО-Югры от 07.11.2011 №2729 (федеральные средства)</t>
  </si>
  <si>
    <t>4200100</t>
  </si>
  <si>
    <t>Программа поддержки развития дошкольных образовательных учреждений в субъектах РФ(федеральный бюджет)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</si>
  <si>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</si>
  <si>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01</t>
  </si>
  <si>
    <t>00</t>
  </si>
  <si>
    <t>02</t>
  </si>
  <si>
    <t>03</t>
  </si>
  <si>
    <t>Руководство и управление в сфере установленных функций органов местного самоуправления</t>
  </si>
  <si>
    <t>Федеральные целевые программы</t>
  </si>
  <si>
    <t xml:space="preserve">Доступное жилье молодым  </t>
  </si>
  <si>
    <t>Утверждено с учетом произведенных изменений</t>
  </si>
  <si>
    <t xml:space="preserve">к решению Думы </t>
  </si>
  <si>
    <t>города Мегиона</t>
  </si>
  <si>
    <t>За счет доходов местного бюджета и доходов от возмещения ущерба при возникновении страховых случаев</t>
  </si>
  <si>
    <t>Программа  "Наш дом" на 2011-2013 годы и на период до 2020 года</t>
  </si>
  <si>
    <t>Программа "Поддержка и развитие малого и среднего предпринимательства на территории ХМАО-Югры на 2011-2013 годы"</t>
  </si>
  <si>
    <t>тыс. рублей</t>
  </si>
  <si>
    <t>№ п\п</t>
  </si>
  <si>
    <t>Наименование</t>
  </si>
  <si>
    <t>Целевая статья расходов</t>
  </si>
  <si>
    <t>Раздел</t>
  </si>
  <si>
    <t>Программа "Развитие материально-технической базы социальной сферы Ханты-Мансийского автономного округа - Югры" на 2006-2010 годы</t>
  </si>
  <si>
    <t>Подраздел</t>
  </si>
  <si>
    <t>Вид расходов</t>
  </si>
  <si>
    <t>Ведомственная статья расходов</t>
  </si>
  <si>
    <t>Сумма на 2011  год</t>
  </si>
  <si>
    <t>Объем средств, формируемый в рамках целевых программ</t>
  </si>
  <si>
    <t>в том числе</t>
  </si>
  <si>
    <t>Федеральные средства</t>
  </si>
  <si>
    <t>Окружные средства</t>
  </si>
  <si>
    <t>Собственные средства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</si>
  <si>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</si>
  <si>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</si>
  <si>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</si>
  <si>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</si>
  <si>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№ 5 "Гимназия" </t>
  </si>
  <si>
    <t xml:space="preserve"> -МОУ  СОШ № 6 </t>
  </si>
  <si>
    <t xml:space="preserve"> -МОУ  СОШ № 7</t>
  </si>
  <si>
    <t xml:space="preserve"> -МДОУ "Сказка" </t>
  </si>
  <si>
    <t xml:space="preserve"> -Департамент образования и молодежной политики (субсидии на финансовое обеспечение МАОУ "СОШ №9")</t>
  </si>
  <si>
    <t>04</t>
  </si>
  <si>
    <t>06</t>
  </si>
  <si>
    <t>11</t>
  </si>
  <si>
    <t>13</t>
  </si>
  <si>
    <t>МБОУ ДОД "ДЮСШ №1"</t>
  </si>
  <si>
    <t>МБОУ ДОД "ДЮСШ №2"</t>
  </si>
  <si>
    <t>Письмо Управления физической культуры и спорта  от 05.12.2011 №1138-ОГ</t>
  </si>
  <si>
    <t>МБУ ЦСП "Спорт-Альтаир"</t>
  </si>
  <si>
    <t>0104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</si>
  <si>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</si>
  <si>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Администрация города - единовременные выплаты к Дню Победы</t>
  </si>
  <si>
    <t>Программа "Культура Югры" на 2011-2013 годы и на перспективу до 2015 года подпрограмма "Художественное образование"</t>
  </si>
  <si>
    <t xml:space="preserve"> - Управление физической культуры и спорта</t>
  </si>
  <si>
    <t>2012 год</t>
  </si>
  <si>
    <t>2013 год</t>
  </si>
  <si>
    <t>тыс.рублей</t>
  </si>
  <si>
    <t xml:space="preserve"> Субвенции,  предоставляемые  бюджету  городского  округа  город Мегион  из  регионального  фонда  компенсаций на  2011 год и плановый период 2012 и 2013 годов</t>
  </si>
  <si>
    <t xml:space="preserve">Руководство и управление в сфере установленных функций </t>
  </si>
  <si>
    <t>Администрация (Субвенции на осуществление федеральных полномочий по госрегистрации актов гражданского состояния (окружной бюджет)</t>
  </si>
  <si>
    <t>Уведомление ДФ ХМАО-Югры от 24.11.2011 №2595 (окружные средства)</t>
  </si>
  <si>
    <t>1004</t>
  </si>
  <si>
    <t>Уведомление ДФ ХМАО-Югры от 24.11.2011 №2559</t>
  </si>
  <si>
    <t>Письмо МОУ СОШ №2  от 29.11.2011 №0918</t>
  </si>
  <si>
    <t>Письмо МОУ СОШ №7  от 21.11.2011 №1223</t>
  </si>
  <si>
    <t>Распоряжения администрации города 367,368,369,372,385,386,394,395,396 (см. таблицу перераспределение плановых ассигнований с резервного фонда)</t>
  </si>
  <si>
    <t>0801</t>
  </si>
  <si>
    <t xml:space="preserve">Администрация города </t>
  </si>
  <si>
    <t>Распределение дотации на поддержку мер по обеспечению сбалансированности</t>
  </si>
  <si>
    <t xml:space="preserve">Уведомление ДФ ХМАО-Югры от 25.11.2011 №3129 </t>
  </si>
  <si>
    <t>0900</t>
  </si>
  <si>
    <t>0901</t>
  </si>
  <si>
    <t>Программа ""Профилактика правонарушений в Ханты-Мансийском автономном округе - Югре на 2011-2013 годы"</t>
  </si>
  <si>
    <t>4579900</t>
  </si>
  <si>
    <t>Иные межбюджетные трансферты, предоставляемые бюджету городского  округа  город Мегион на 2011 и плановый период 2012 и 2013 годов</t>
  </si>
  <si>
    <t>4709900</t>
  </si>
  <si>
    <t>Субвенции местным бюджетам на реализацию программы "Развитие агропромышленного комплекса ХМАО-Югры в 2011-2013 годах" (администрирование рабочих мест)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</si>
  <si>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</si>
  <si>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5053401</t>
  </si>
  <si>
    <t>5058600</t>
  </si>
  <si>
    <t>5058005</t>
  </si>
  <si>
    <t>5055409</t>
  </si>
  <si>
    <t>изменения</t>
  </si>
  <si>
    <t>Ежемесячное денежное вознаграждение за классное руководство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</si>
  <si>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</si>
  <si>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Адресная программа "Капитальный  ремонт  многоквартирных  домов"</t>
  </si>
  <si>
    <t>Программа по капитальному ремонту многоквартирных домов "Наш дом" на 2011-2013 годы и на период до 2020 года</t>
  </si>
  <si>
    <t>Приложение 7</t>
  </si>
  <si>
    <t>Приложение 8</t>
  </si>
  <si>
    <t>0401</t>
  </si>
  <si>
    <t>0405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</si>
  <si>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</si>
  <si>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</si>
  <si>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Программа "Центр народных художественных ремесел и промыслов" на 2011 год</t>
  </si>
  <si>
    <t xml:space="preserve"> -Администрация города </t>
  </si>
  <si>
    <t>Администрация города - ПИР по обустройству площади</t>
  </si>
  <si>
    <t>013</t>
  </si>
  <si>
    <t>050</t>
  </si>
  <si>
    <t>019</t>
  </si>
  <si>
    <t>МБУ"Центр гражданского и военно-патриотического воспитания молодежи"Форпост" им. Достовалова (Содержание)</t>
  </si>
  <si>
    <t>Департамент муниципальной собственности ("Доступное жилье молодым - семьям", федеральный бюджет)</t>
  </si>
  <si>
    <t>ИТОГО по целевым программам автономного округа и федерального бюджета</t>
  </si>
  <si>
    <t>Управление физической культуры и спорта (Содержание)</t>
  </si>
  <si>
    <t>Субвенции местным бюджетам на обеспечение прав детей-инвалидов и семей, имеющих детей-инвалидов, на образование, воспитание и обучение.</t>
  </si>
  <si>
    <t>0702МУ</t>
  </si>
  <si>
    <t>МКУ Капитальное строительство (погашение кредиторской задолженности по школе)</t>
  </si>
  <si>
    <t>Департамент муниципальной собственности -адрессная программаХМАО-Югры "Переселение граждан из аварийного жилищного фонда"</t>
  </si>
  <si>
    <t>0980202</t>
  </si>
  <si>
    <t>Адресная программа ХМАО-Югра "Переселение граждан из аварийного жилищного фонда"</t>
  </si>
  <si>
    <t>МКУ "Капитальное строительство" (содержание)</t>
  </si>
  <si>
    <t xml:space="preserve">МКУ "КС" - благотворительное пожертвование на реконструкцию площади </t>
  </si>
  <si>
    <t>МКУ "Капитальное строительство" -непрограммные инвестиции</t>
  </si>
  <si>
    <t>МКУ "Капитальное строительство" -подпрограмма "Развитие материально-технической базы сферы образования" программы "Новая школа Югры" (строительство детских дошкольных учреждений)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</si>
  <si>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</si>
  <si>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>МБОУ ДОД Детская художественная школа (Содержание)</t>
  </si>
  <si>
    <t>МБОУ ДОД ДЮСШ №2 (Содержание)</t>
  </si>
  <si>
    <t>МБОУ ДОД ДЮСШ №1(Содержание)</t>
  </si>
  <si>
    <t>МКУ КС -подпрограмма "Развитие материально-технической базы учреждений образования Ханты-Мансийского автономного округа - Югры"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</si>
  <si>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</si>
  <si>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Городская целевая программа "Организация летнего отдыха, оздоровления и трудозанятости детей, подростков и молодежи городского округа город Мегион", Благотворительные пожертвования ОАО "СН-МНГ", в том числе:</t>
  </si>
  <si>
    <t xml:space="preserve"> -МБУ"Центр гражданского и военно-патриотического воспитания молодежи"Форпост" им. Достовалова" </t>
  </si>
  <si>
    <t xml:space="preserve"> -МБЛПУ ДГБ "Жемчужинка"  </t>
  </si>
  <si>
    <t xml:space="preserve"> -МАУ "Центр культуры и досуга" </t>
  </si>
  <si>
    <t xml:space="preserve"> -МАУ"Центр культуры и досуга" </t>
  </si>
  <si>
    <t>МКУ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</si>
  <si>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</si>
  <si>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</si>
  <si>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МАУ "Спортивный комплекс "Дельфин" (Содержание)</t>
  </si>
  <si>
    <t>МКУ "Капитальное строительство" -непрограмные инвестиции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</si>
  <si>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</t>
  </si>
  <si>
    <t xml:space="preserve">Программа "Организация летнего отдыха, оздоровления, трудозанятости детей, подростков и молодежи городского округа город Мегион на 2011-2013 годы" </t>
  </si>
  <si>
    <t>отдых детей</t>
  </si>
  <si>
    <t>Закон автономного округа от 19 июля 2006 года № 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</si>
  <si>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переданных полномочий:</t>
  </si>
  <si>
    <t>Выплата единовременного пособия при всех формах устройства детей, лишенных родительского попечения, в семью.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</si>
  <si>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родителей,патронатных воспитателей и воспитателей детских домов семейного типа в ХМАО-Югре."</t>
  </si>
  <si>
    <t>отдых детей по линии опеки</t>
  </si>
  <si>
    <t>Субвенции на предоставление дополнительных мер социальной поддержки детей-сирот и детей, оставшихся без попечения родителей.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</si>
  <si>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</si>
  <si>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</si>
  <si>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деятельности по опеке и попечительству.</t>
  </si>
  <si>
    <t>0501</t>
  </si>
  <si>
    <t>Подпрограмма "Проектирование и строительство инженерных сетей"</t>
  </si>
  <si>
    <t>Социальная помощь</t>
  </si>
  <si>
    <t>Выполнение других обязательств государства</t>
  </si>
  <si>
    <t>0920300</t>
  </si>
  <si>
    <t>5222700</t>
  </si>
  <si>
    <t>Реконтрукция и модернизация сетей теплоснабжения для подготовки к осенне-зимнему периоду</t>
  </si>
  <si>
    <t>5202900</t>
  </si>
  <si>
    <t>Сведения о средствах местного бюджета на обеспечение расходов по софинансированию доли участия в реализации программ выделенных средств из бюджета округа на 2011 год Письмо МКУ Капитальное строительство от 08.12.2011 №2278</t>
  </si>
  <si>
    <t>Письмо Департамента строительства, энергетики и жилищно-коммунального  комплекса ХМАО-Югры от 05.12.2011 №7388; Письмо Департамента муниципальной собственности от 08.12.2011 №10/6399</t>
  </si>
  <si>
    <t>0106</t>
  </si>
  <si>
    <t>Письмо департамента финансов от  08.12.2011 № 1143-ДФ</t>
  </si>
  <si>
    <t>Департамент финансов</t>
  </si>
  <si>
    <t xml:space="preserve">МКУ Капитальное строительство </t>
  </si>
  <si>
    <t>Письмо отдела культуры от 07.12.2011 №695</t>
  </si>
  <si>
    <t>Администрация города (исполнительные листы)</t>
  </si>
  <si>
    <t>Письмо управления по бюджетному учету администрации города  от 07.12.2011 № 290</t>
  </si>
  <si>
    <t xml:space="preserve"> Письмо Департамента муниципальной собственности от 08.12.2011 №10/6401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</si>
  <si>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</si>
  <si>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 xml:space="preserve">Программа содержания объектов внешнего благоустройства </t>
  </si>
  <si>
    <t>ИТОГО по городским целевым программам</t>
  </si>
  <si>
    <t>ДМС ( мероприятия по улучшению землеустройства и землепользования)</t>
  </si>
  <si>
    <t>7.2</t>
  </si>
  <si>
    <t>12</t>
  </si>
  <si>
    <t>10.1</t>
  </si>
  <si>
    <t>0013801</t>
  </si>
  <si>
    <t>0013802</t>
  </si>
  <si>
    <t>ЖИЛИЩНО-КОММУНАЛЬНОЕ ХОЗЯЙСТВО</t>
  </si>
  <si>
    <t>Жилищное хозяйство</t>
  </si>
  <si>
    <t>Администрация города (компенсация выпадающих доходов)</t>
  </si>
  <si>
    <t>Коммунальное хозяйство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</si>
  <si>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</si>
  <si>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Сумма  на 2011 год,                            всего , тыс.руб.</t>
  </si>
  <si>
    <t>в том числе:</t>
  </si>
  <si>
    <t>Вид расхода</t>
  </si>
  <si>
    <t>Расходы, осуществляемы за счет  субвенций, субсидий и межбюджетных трансфертов других бюджетов</t>
  </si>
  <si>
    <t>ДУМА ГОРОДА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</si>
  <si>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</si>
  <si>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-МОУ СОШ № 1</t>
  </si>
  <si>
    <t xml:space="preserve"> -МОУ СОШ № 2 </t>
  </si>
  <si>
    <t>Центральный аппарат</t>
  </si>
  <si>
    <t>Выполнение функций органами местного самоуправления</t>
  </si>
  <si>
    <t xml:space="preserve"> -Департамент образования и молодежной политики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</si>
  <si>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</si>
  <si>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Субсидии на комплектование книжных фондов библиотек муниципальных образований</t>
  </si>
  <si>
    <t>Администрация города- программа "Содержания объектов внешнего благоустройства городского округа город Мегион".(уличное освещение)</t>
  </si>
  <si>
    <t>Согласно письма от 31.05.2011 №24/543 - 652,8тыс.рублей; письма от 19.0.2011 №24/996 - 1000,тыс.рублей(уличное освещение); 660,2 (содержание дорог)</t>
  </si>
  <si>
    <t xml:space="preserve"> -Департамент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</si>
  <si>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Пособия лицам, являющимся сотрудниками милиции, получившим телесные повреждения, исключающие возможность дальнейшего прохождения службы, а также семьям и иждевенцам сотрудников милиции, погибших (умерших) в связи с осуществлением служебной деятельности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</si>
  <si>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</si>
  <si>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</si>
  <si>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</si>
  <si>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</si>
  <si>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</si>
  <si>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</si>
  <si>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Глава муниципального образования</t>
  </si>
  <si>
    <t>17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</si>
  <si>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</si>
  <si>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</si>
  <si>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</si>
  <si>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Средства автономного округа</t>
  </si>
  <si>
    <t>Средства местного бюджета</t>
  </si>
  <si>
    <t>Администрация города - Программа  "энергосбережение и повышение энергетической эффективности в ХМАО-Югре на 2010-2015 годы и на перспективу до 2020 года"</t>
  </si>
  <si>
    <t>5226300</t>
  </si>
  <si>
    <t>0412</t>
  </si>
  <si>
    <t>Обще экономические вопросы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</si>
  <si>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</si>
  <si>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</si>
  <si>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</si>
  <si>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</si>
  <si>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СОШ № 6 </t>
  </si>
  <si>
    <t xml:space="preserve">МОУ  СОШ № 7 </t>
  </si>
  <si>
    <t>МДОУ "Елочка"</t>
  </si>
  <si>
    <t>МАОУ  № 9</t>
  </si>
  <si>
    <t>МАЛПУ "Стоматология"</t>
  </si>
  <si>
    <t>ДОиМП</t>
  </si>
  <si>
    <t>Мероприятия, направленные  на снижение напряженности на рынке труда (МДОУ "Ласточка")</t>
  </si>
  <si>
    <t xml:space="preserve">ДОиМП </t>
  </si>
  <si>
    <t>Уведомление ДО и МП ХМАО-Югры от  07.10.2011 № 334,336</t>
  </si>
  <si>
    <t xml:space="preserve"> -ДМС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</si>
  <si>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Программа "Улучшение жилищных условий населения Ханты-Мансийского автономного округа - Югры" на 2005-2015 годы, в том числе: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</si>
  <si>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</si>
  <si>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</si>
  <si>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</si>
  <si>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Департамент образования и молодёжной политики (субвенции дошкольных образовательных  учреждений)</t>
  </si>
  <si>
    <t>Источники внутреннего финансирования дефицита бюджета городского округа город Мегион на 2011 год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</si>
  <si>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</si>
  <si>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</si>
  <si>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2011 год</t>
  </si>
  <si>
    <t>ИСТОЧНИКИ ВНУТРЕННЕГО ФИНАНСИРОВАНИЯ ДЕФИЦИТОВ  БЮДЖЕТОВ</t>
  </si>
  <si>
    <t>МОУ СОШ №2</t>
  </si>
  <si>
    <t>МОУ СОШ №3</t>
  </si>
  <si>
    <t>МОУ СОШ №6</t>
  </si>
  <si>
    <t>Массовый спорт</t>
  </si>
  <si>
    <t>Другие вопросы в области физической культуры и спорта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</si>
  <si>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</si>
  <si>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</si>
  <si>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</si>
  <si>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</si>
  <si>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</si>
  <si>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</si>
  <si>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 xml:space="preserve"> -МОУ СОШ № 4</t>
  </si>
  <si>
    <t>Управление физической культуры и спорта (Управление)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</si>
  <si>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</si>
  <si>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</si>
  <si>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</si>
  <si>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</si>
  <si>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</si>
  <si>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</si>
  <si>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</si>
  <si>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</si>
  <si>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</si>
  <si>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</si>
  <si>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</si>
  <si>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</si>
  <si>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</si>
  <si>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 xml:space="preserve">ЗДРАВООХРАНЕНИЕ  </t>
  </si>
  <si>
    <t>Стационарная медицинская помощь</t>
  </si>
  <si>
    <t>18</t>
  </si>
  <si>
    <t>Программа "Молодеж Югры" на 2011-2012 годы</t>
  </si>
  <si>
    <t>5220101</t>
  </si>
  <si>
    <t>5210101</t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</si>
  <si>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</si>
  <si>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</si>
  <si>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</si>
  <si>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</si>
  <si>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</si>
  <si>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Функционирование местной администрации</t>
  </si>
  <si>
    <t>.04</t>
  </si>
  <si>
    <t>Администрация  города (Содержание)</t>
  </si>
  <si>
    <t>Судебная система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</si>
  <si>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</si>
  <si>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Обеспечение деятельности финансовых органов и органов финансового контроля</t>
  </si>
  <si>
    <t xml:space="preserve"> -МБЛПУ ДГБ "Жемчужинка" </t>
  </si>
  <si>
    <t>Старт</t>
  </si>
  <si>
    <t>Уведомление  Департамента труда и занятости населения ХМАО-Югры оит 28.11.2011 №53, письмо КУ Мегионский центр занятости населения" от 29.11.2011 №957 (средства автономного округа )</t>
  </si>
  <si>
    <t>Графа 13: Уведомления ХМАО-Югры</t>
  </si>
  <si>
    <t>Письмо МОУ СОШ №3  от 30.11.2011 №1267</t>
  </si>
  <si>
    <t>Письмо Управления ЖКХ от 30.11.2011 №24/1450</t>
  </si>
  <si>
    <t>Графа 12: Перераспределение средств по письмам главных распорядетелей бюджетных средств (автономный округ)</t>
  </si>
  <si>
    <t xml:space="preserve"> Письмо КУ Мегионский центр занятости населения" от 16.11.2011 №927 (средства автономного округа )</t>
  </si>
  <si>
    <t>МБЛПУ "Детская городская больница "Жемчужинка"</t>
  </si>
  <si>
    <t>МБЛПУ "Городская больница №2"</t>
  </si>
  <si>
    <t>МБЛПУ "Городская больница"</t>
  </si>
  <si>
    <t>МАУ "Центр культуры и досуга"</t>
  </si>
  <si>
    <t>МБУ "ЦБС"</t>
  </si>
  <si>
    <t>МБОУ ДОД "ДШИ №2"</t>
  </si>
  <si>
    <t>МБДОУ "Золотая рыбка"</t>
  </si>
  <si>
    <t>МБДОУ "Елочка"</t>
  </si>
  <si>
    <t>МБДОУ "Крепыш"</t>
  </si>
  <si>
    <t>МБДОУ "Ласточка"</t>
  </si>
  <si>
    <t>МБДОУ "Морозко"</t>
  </si>
  <si>
    <t>МБДОУ "Незабудка"</t>
  </si>
  <si>
    <t>МБДОУ Родничок"</t>
  </si>
  <si>
    <t>МБДОУ "Росинка"</t>
  </si>
  <si>
    <t>МБДОУ "Белоснежка"</t>
  </si>
  <si>
    <t>МБДОУ "Буратино"</t>
  </si>
  <si>
    <t>Письмо департамента муниципальной собственности от 25.11.2011 №10/6178; от 02.12.2011 №10/6306; 50 05.12.2011 №10/6338</t>
  </si>
  <si>
    <t xml:space="preserve">  - ремонт помещений по ул.Строителей7/1; помещений №303; 319 административного здания по ул.Нефтяников,8</t>
  </si>
  <si>
    <t xml:space="preserve">  - техническое обследование состояния конструкций жилых домов</t>
  </si>
  <si>
    <t>Департамент финансов (Содержание)</t>
  </si>
  <si>
    <t>Дума города (Содержание аппарата Счетной палаты)</t>
  </si>
  <si>
    <t>Администрация города- содержание  дорог (разметка)</t>
  </si>
  <si>
    <t>Администрация города- непрограмные инвестиции</t>
  </si>
  <si>
    <t>Дума города (Содержание председателя, заместителя Счетной палаты)</t>
  </si>
  <si>
    <t>.07</t>
  </si>
  <si>
    <t>Резервный фонд</t>
  </si>
  <si>
    <t>Администрация (Резервный фонд администрации города)</t>
  </si>
  <si>
    <t>Другие общегосударственные вопросы</t>
  </si>
  <si>
    <t>Отдел внутренних дел по городу Мегиону (содержание)</t>
  </si>
  <si>
    <t>Администрация города - программа "Подготовка к осенне-зимнему периоду"</t>
  </si>
  <si>
    <t>Администрация города (возмещение убытков по баням)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</si>
  <si>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</si>
  <si>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</si>
  <si>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</si>
  <si>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</si>
  <si>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ОБРАЗОВАНИЕ</t>
  </si>
  <si>
    <t>Дошкольное образование</t>
  </si>
  <si>
    <t>МДОУ "Сказка" (Содержание)</t>
  </si>
  <si>
    <t>МКУ "Капитальное строительство" (строительство пандуса МОУ СОШ №7)</t>
  </si>
  <si>
    <t>Подпрограмма 1 "Развитие потенциала молодежи" программы "Молодежь Югры" на 2011-2012 годы</t>
  </si>
  <si>
    <t xml:space="preserve"> -МБУ "Центр гражданского и военно-патриотического воспитания молодежи"Форпост" им. Достовалова </t>
  </si>
  <si>
    <t xml:space="preserve"> -МАУ Центр культуры и досуга </t>
  </si>
  <si>
    <t xml:space="preserve"> -МАЛПУ Стоматологическая поликлиника  </t>
  </si>
  <si>
    <t>МАУ Центр культуры и досуга (Содержание)</t>
  </si>
  <si>
    <t>МАЛПУ Стоматологическая поликлиника  (Содержание)</t>
  </si>
  <si>
    <t>МАЛПУ " Стоматологческая поликлиника"субвенции на бесплатное изготовление и ремонт зубных протезов</t>
  </si>
  <si>
    <t>Программа "Молодеж Югры" на 2011-2012 годы, подпрограмма 1 "Развитие потенциала молодежи"</t>
  </si>
  <si>
    <t>Программа "Развитие транспортной системы Ханты-Мансийского автономного округа - Югры" на 2011-2013 годы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</si>
  <si>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</si>
  <si>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</si>
  <si>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</si>
  <si>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</si>
  <si>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</si>
  <si>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</si>
  <si>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</si>
  <si>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</si>
  <si>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</si>
  <si>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Мероприяти в области культуры</t>
  </si>
  <si>
    <t>4500000</t>
  </si>
  <si>
    <t>Периодические издания, учрежденные органами законодательной и исполнительной власти</t>
  </si>
  <si>
    <t>ДЕПАРТАМЕНТ МУНИЦИПАЛЬНОЙ СОБСТВЕННОСТИ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</si>
  <si>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</si>
  <si>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</si>
  <si>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</si>
  <si>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</si>
  <si>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 xml:space="preserve">Мероприятия по ремонту многоквартирных домов 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</si>
  <si>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</si>
  <si>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ДЕПАРТАМЕНТ ФИНАНСОВ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</si>
  <si>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</si>
  <si>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Процентные платежи по долговым обязательствам</t>
  </si>
  <si>
    <t>Процентные платежи по муниципальному долгу</t>
  </si>
  <si>
    <t xml:space="preserve">ДЕПАРТАМЕНТ ОБРАЗОВАНИЯ И МОЛОДЕЖНОЙ ПОЛИТИКИ </t>
  </si>
  <si>
    <t>Детские дошкольные учреждения</t>
  </si>
  <si>
    <t>Утверждено решением Думы                                     от 07.12.2010 № 100</t>
  </si>
  <si>
    <t>МОУ  № 5 "Гимназия" (Содержание)</t>
  </si>
  <si>
    <t>МОУ  СОШ № 6 (Содержание)</t>
  </si>
  <si>
    <t>МОУ  СОШ № 7 (Содержание)</t>
  </si>
  <si>
    <t xml:space="preserve"> - по субвенциям на реализацию основных общеобразовательных программ </t>
  </si>
  <si>
    <t>5100301</t>
  </si>
  <si>
    <t>Мероприятия, направленные на снижение напряженности на рынке труда (средства федерального бюджета)</t>
  </si>
  <si>
    <t>Мероприятия, направленные на снижение напряженности на рынке труда (средства автономного округа)</t>
  </si>
  <si>
    <t>Молодежная политика и оздоровление детей</t>
  </si>
  <si>
    <t>ММУ "Старт" (Содержание)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</si>
  <si>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</si>
  <si>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Закон автономного округа от 07ноября 2006года № 115-оз" О мерах социальной поддержки отдельных категорий граждан в Ханты-Мансийском автономном округе -Югре"</t>
  </si>
  <si>
    <t>Субвенции на бесплатное изготовление и ремонт зубных протезов</t>
  </si>
  <si>
    <t>Закон автономного округа от 19 июля 2006 года №83-оз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</si>
  <si>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</si>
  <si>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 xml:space="preserve">МУ КС - благотворительное пожертвование на реконструкцию площади </t>
  </si>
  <si>
    <t>6000050</t>
  </si>
  <si>
    <t>Прочие мероприятия по благоустройству</t>
  </si>
  <si>
    <t>0503</t>
  </si>
  <si>
    <t xml:space="preserve">Приложение 4                                                                                                                                     </t>
  </si>
  <si>
    <t>Приложение 5</t>
  </si>
  <si>
    <t>Приложение 6</t>
  </si>
  <si>
    <t>МАОУ СОШ №9</t>
  </si>
  <si>
    <t>МОУ №5 "Гимназия"</t>
  </si>
  <si>
    <t>Письмо МОУ СОШ №6  от 30.11.2011 №1410</t>
  </si>
  <si>
    <t>Письмо департамента муниципальной собственности от 23.11.2011 №10/6129</t>
  </si>
  <si>
    <t>Департамент муниципальной собственности</t>
  </si>
  <si>
    <t xml:space="preserve">  - инвентаризация и паспортизация объектов</t>
  </si>
  <si>
    <t>ИТОГО</t>
  </si>
  <si>
    <t>Графа 10: Благотворительное пожертвование ОАО "НГК"Славнефть"</t>
  </si>
  <si>
    <t>МЛПУ Городская больница (приобретение медицинского оборудования"</t>
  </si>
  <si>
    <t>Договор №64537-11-287 от 18.11.2011г.</t>
  </si>
  <si>
    <t>Благотворительное пожертвование ОАО "НГК"Славнефть"</t>
  </si>
  <si>
    <t>Культура</t>
  </si>
  <si>
    <t>Договор №64537-11-287 О благотворительном пожертвовании от 18.11.2011</t>
  </si>
  <si>
    <t>МБЛПУ Городская больница</t>
  </si>
  <si>
    <t>Письмо МКУ Капитальное строительство от 22.11.2011 №2112</t>
  </si>
  <si>
    <t xml:space="preserve">МКУ "Капитальное строительство" </t>
  </si>
  <si>
    <t>0909</t>
  </si>
  <si>
    <t>Постановление администрации города от 15.11.2011 №2579</t>
  </si>
  <si>
    <t>Субвенции ФБ на возмещение части затрат на закупку кормов для маточного поголовья крупного рогатого скота</t>
  </si>
  <si>
    <t>ММУ "Старт" (Программа профилактика правонарушение в Ханты-Мансийском автономном округе-Югре на 2011-2013 годы подрограмма "Профилактика правонарушений")</t>
  </si>
  <si>
    <t>0707</t>
  </si>
  <si>
    <t xml:space="preserve"> -Департамент образования и молодежной политики </t>
  </si>
  <si>
    <t>Средства массовой информации</t>
  </si>
  <si>
    <t>Периодическая печать и издательства</t>
  </si>
  <si>
    <t>070</t>
  </si>
  <si>
    <t>005</t>
  </si>
  <si>
    <t>3</t>
  </si>
  <si>
    <t>4</t>
  </si>
  <si>
    <t>5</t>
  </si>
  <si>
    <t>6</t>
  </si>
  <si>
    <t>7</t>
  </si>
  <si>
    <t>7.1</t>
  </si>
  <si>
    <t>8</t>
  </si>
  <si>
    <t>8.1</t>
  </si>
  <si>
    <t>9</t>
  </si>
  <si>
    <t>10</t>
  </si>
  <si>
    <t>014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</si>
  <si>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</si>
  <si>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</si>
  <si>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5220000</t>
  </si>
  <si>
    <t>3380000</t>
  </si>
  <si>
    <t>500</t>
  </si>
  <si>
    <t>Аналитическая таблица расходов бюджета городского округа города Мегион на 2011 год</t>
  </si>
  <si>
    <t>Наименование раздела</t>
  </si>
  <si>
    <t>код раздела</t>
  </si>
  <si>
    <t>код подраздела</t>
  </si>
  <si>
    <t>Расходы, осуществляемые по вопросам местного значения</t>
  </si>
  <si>
    <t>расходы, осуществляемые за счет  субвенций, субсидий и межбюджетных трансфертов других бюджетов</t>
  </si>
  <si>
    <t>Всего</t>
  </si>
  <si>
    <t>ОБЩЕГОСУДАРСТВЕННЫЕ ВОПРОСЫ</t>
  </si>
  <si>
    <t>.01</t>
  </si>
  <si>
    <t>040</t>
  </si>
  <si>
    <t>080</t>
  </si>
  <si>
    <t>Изменения</t>
  </si>
  <si>
    <t>С учетом изменений</t>
  </si>
  <si>
    <t>Программа "Улучшение жилищных условий населения Ханты-Мансийского автономного округа - Югры" на 2005-2015 годы</t>
  </si>
  <si>
    <t>Функционирование высшего должностного лица органа местного самоуправления</t>
  </si>
  <si>
    <t>Подпрограмма "Обеспечение жилыми помещениями граждан, проживающих в жилых помещениях, непригодных для проживания"</t>
  </si>
  <si>
    <t>Субвенции местным бюджетам на ежемесячное денежное вознаграждение за классное руководство из федерального бюджета</t>
  </si>
  <si>
    <t>5200901</t>
  </si>
  <si>
    <t>2</t>
  </si>
  <si>
    <t>2.1</t>
  </si>
  <si>
    <t>Подпрограмма 1 "Развитие потенциала молодежи"</t>
  </si>
  <si>
    <t xml:space="preserve"> - МБЛПУ "Детская городская больница Жемчужинка"  (Содержание)</t>
  </si>
  <si>
    <t xml:space="preserve"> - на предоставление учащимся общеобразовательных учреждений завтраков и обедов</t>
  </si>
  <si>
    <t>Подпрограмма "Обеспечение комплексной безопасности и комфортных условий образовательного процесса"</t>
  </si>
  <si>
    <t>Здравоохранение</t>
  </si>
  <si>
    <t>Социальная политика</t>
  </si>
  <si>
    <t>Физическая культура и спорт</t>
  </si>
  <si>
    <t>Всего субвенций</t>
  </si>
  <si>
    <t>Общегосударственные вопросы</t>
  </si>
  <si>
    <t>090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</si>
  <si>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</si>
  <si>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</si>
  <si>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Ведомственная целевая программа на 2011-2013 годы  "Сохранение культурного наследия на 2011 год"</t>
  </si>
  <si>
    <t>Ведомственная целевая программа на 2011-2013 годы  "Безопасность в учреждениях культуры на 2011год"</t>
  </si>
  <si>
    <t>Ведомственная целевая программа "Центр народных художественных ремесел и промыслов" на 2011 год</t>
  </si>
  <si>
    <t>Вед</t>
  </si>
  <si>
    <t>Рз</t>
  </si>
  <si>
    <t>Пр</t>
  </si>
  <si>
    <t>Цел</t>
  </si>
  <si>
    <t>ВСЕГО иных межбюджетных трансфертов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</si>
  <si>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</si>
  <si>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</si>
  <si>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Наименование главного распорядителя, распорядителя, получателя средств бюджета городского округа</t>
  </si>
  <si>
    <t>Коды</t>
  </si>
  <si>
    <t xml:space="preserve"> -Департамент образования и молодежной политики (МАОУ "СОШ №9")</t>
  </si>
  <si>
    <t>4219900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</si>
  <si>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</si>
  <si>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>0111</t>
  </si>
  <si>
    <t>0113</t>
  </si>
  <si>
    <t>Раздел подраз        дел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</si>
  <si>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</si>
  <si>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</si>
  <si>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</si>
  <si>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>Уведомления ХМАО-Югры</t>
  </si>
  <si>
    <t>5224500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</si>
  <si>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</si>
  <si>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>Непрограмные инвестиции в основные фонды</t>
  </si>
  <si>
    <t>1020102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</si>
  <si>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</si>
  <si>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(федеральный бюджет),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</si>
  <si>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(бюджет автономного округа), в том числе по бюджетополучателям:</t>
  </si>
  <si>
    <t>МКУ "Капитальное строительство" (непрограммное строительство )</t>
  </si>
  <si>
    <t>Субвенции на обеспечение бесплатными молочными продуктами питания детей до трёх лет,                                                                          в том числе по бюджетополучателям: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</si>
  <si>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</si>
  <si>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</si>
  <si>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Подпрограмма "Развитие материально-технической базы учреждений культуры Ханты-Мансийского автономного округа - Югры"</t>
  </si>
  <si>
    <t>Мероприятия по капитальному ремонту многоквартирных домов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</si>
  <si>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</si>
  <si>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</si>
  <si>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</si>
  <si>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</si>
  <si>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</si>
  <si>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4209900</t>
  </si>
  <si>
    <t>4200000</t>
  </si>
  <si>
    <t>4210000</t>
  </si>
  <si>
    <t>4320200</t>
  </si>
  <si>
    <t>4320000</t>
  </si>
  <si>
    <t>Субвенции на предоставление дополнительных мер социальной поддержки семьям опекунов на содержание подопечных детей (в семье опекуна и приемной семье)</t>
  </si>
  <si>
    <t>Субвенции на предоставление дополнительных мер социальной поддержки  приемным родителям</t>
  </si>
  <si>
    <t>Субвенции на предоставление дополнительных мер социальной поддержки детей-сирот и детей, оставшихся без попечения родителей</t>
  </si>
  <si>
    <t>5225700</t>
  </si>
  <si>
    <t>0701</t>
  </si>
  <si>
    <t>Начальник управления бюджетного планирования</t>
  </si>
  <si>
    <t>Другие вопросы в области социальной политики</t>
  </si>
  <si>
    <t>Осуществление деятельности по опеке и попечительству</t>
  </si>
  <si>
    <t xml:space="preserve">Итого изменений </t>
  </si>
  <si>
    <t xml:space="preserve">Распределение бюджетных ассигнований по разделам и подразделам </t>
  </si>
  <si>
    <t>на 2011 год</t>
  </si>
  <si>
    <t>(тыс. руб.)</t>
  </si>
  <si>
    <t xml:space="preserve">Сумма на год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</si>
  <si>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</si>
  <si>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</si>
  <si>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</si>
  <si>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5225908</t>
  </si>
  <si>
    <t>Отдел внутренних дел по городу Мегиону (пенсии, пособия)</t>
  </si>
  <si>
    <t>5142301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</si>
  <si>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</si>
  <si>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</si>
  <si>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Пенсионное обеспечение</t>
  </si>
  <si>
    <t>Социальное обслуживание населения</t>
  </si>
  <si>
    <t>Физическая культуры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</si>
  <si>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</si>
  <si>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</si>
  <si>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Социальные выплаты</t>
  </si>
  <si>
    <t>Учреждения социального обслуживания населения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</si>
  <si>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</si>
  <si>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Программа "Новая школа -Югры" на 2011-2013 годы</t>
  </si>
  <si>
    <t>Учреждения по внешкольной работе с детьми</t>
  </si>
  <si>
    <t>Перераспределение резервного фонда</t>
  </si>
  <si>
    <t>Сумма  увеличения (тыс.рублей)</t>
  </si>
  <si>
    <t>МБУ ИА Мегионские новости</t>
  </si>
  <si>
    <t>Разница</t>
  </si>
  <si>
    <t>Сумма  к перераспределению (тыс.рублей)</t>
  </si>
  <si>
    <t>Сумма с учетом изменений от 27.09.2011 №182</t>
  </si>
  <si>
    <t>Изменения (октябрь)</t>
  </si>
  <si>
    <t>Сумма с учетом изменений от 21.10.2011 №189</t>
  </si>
  <si>
    <t>Изменения (ноябрь)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</si>
  <si>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</si>
  <si>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</si>
  <si>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</si>
  <si>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</si>
  <si>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</si>
  <si>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11</t>
  </si>
  <si>
    <t>Приложение  13</t>
  </si>
  <si>
    <t>Вид долгового обязательства</t>
  </si>
  <si>
    <t>Сумма с учетом изменений  от 27.109.2011 №182</t>
  </si>
  <si>
    <t xml:space="preserve">Сумма с учетом изменений </t>
  </si>
  <si>
    <t>Муниципальные гарантии городского округа город Мегион</t>
  </si>
  <si>
    <t>Общая сумма долга  на 01.01.2011 г.</t>
  </si>
  <si>
    <t>Погашение кредита в 2011 году</t>
  </si>
  <si>
    <t>Общая сумма долга  на 01.01.2012 г.</t>
  </si>
  <si>
    <t>Управление физической культуры и спорта (содержание)</t>
  </si>
  <si>
    <t>МОУ СОШ №7</t>
  </si>
  <si>
    <t>Отдел внутренних дел по г.Мегиону</t>
  </si>
  <si>
    <t>Письмо МКУ"КС" от 10.11.2011 №2019, служебная записка о перераспределении плановых  ассигнования, в целях отражения расходов в  соответствии с КБК</t>
  </si>
  <si>
    <t>Амбулаторная помощь</t>
  </si>
  <si>
    <t>Закон автономного округа от 07июля 2004года № 45-оз" О поддержке семьи, материнства, отцовства и детства в Ханты-Мансийском автономном округе-Югре"</t>
  </si>
  <si>
    <t>Субвенции на обеспечение бесплатными молочными продуктами питания детей до трёх лет</t>
  </si>
  <si>
    <t>И.В.Грига</t>
  </si>
  <si>
    <t>Начальник отдела бюджетного планирования и финансирования</t>
  </si>
  <si>
    <t>Утверждено решением Думы  от 21.10.2011 № 189</t>
  </si>
  <si>
    <t>МОУ ДОД "ДЮСШ №3"</t>
  </si>
  <si>
    <t>1105</t>
  </si>
  <si>
    <t>Управление физической культуры и спорта (управление)</t>
  </si>
  <si>
    <t>Иные межбюджетные трансферты</t>
  </si>
  <si>
    <t>ММУ "Старт"</t>
  </si>
  <si>
    <t>МУ "Центр культуры и досуга"</t>
  </si>
  <si>
    <t>МУ "Региональный историко-культурный  и этнографический центр"</t>
  </si>
  <si>
    <t>МУ "ДЮСШ №3"</t>
  </si>
  <si>
    <t>МУ "Спорт-Альтаир"</t>
  </si>
  <si>
    <t>Молодежная политика</t>
  </si>
  <si>
    <t xml:space="preserve">0707 </t>
  </si>
  <si>
    <t>Письмо ДОиМП от 12.10.2011 №2059-ЛС</t>
  </si>
  <si>
    <t>ФИЗИЧЕСКАЯ КУЛЬТУРА И СПОРТ</t>
  </si>
  <si>
    <t>Физическая культура</t>
  </si>
  <si>
    <t xml:space="preserve"> -МОУ  СОШ № 7 </t>
  </si>
  <si>
    <t>5227000</t>
  </si>
  <si>
    <t>0980000</t>
  </si>
  <si>
    <t>Ведомственная целевая программа "Физкультура и спорт в городском округе город Мегион"на 2011-2013 годы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</si>
  <si>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</si>
  <si>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</si>
  <si>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</si>
  <si>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</si>
  <si>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Программа "Развитие информационного общества натерритории городского округа город Мегион на 2011-2013 годы"</t>
  </si>
  <si>
    <t>контрольные цифры</t>
  </si>
  <si>
    <t>предельный дефицит бюджета (10%)</t>
  </si>
  <si>
    <t>МОУ ДОД ДЮСШ № 3 (Содержание)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</si>
</sst>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000"/>
  </numFmts>
  <fonts count="6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Arial"/>
      <family val="2"/>
    </font>
    <font>
      <sz val="10"/>
      <color indexed="9"/>
      <name val="Arial"/>
      <family val="0"/>
    </font>
    <font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771">
    <xf numFmtId="0" fontId="0" fillId="0" borderId="0" xfId="0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0" fontId="1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6" fillId="0" borderId="14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0" fontId="4" fillId="24" borderId="23" xfId="0" applyFont="1" applyFill="1" applyBorder="1" applyAlignment="1">
      <alignment wrapText="1"/>
    </xf>
    <xf numFmtId="0" fontId="18" fillId="0" borderId="0" xfId="0" applyFont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49" fontId="1" fillId="0" borderId="2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9" fillId="0" borderId="2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0" fontId="16" fillId="0" borderId="22" xfId="0" applyNumberFormat="1" applyFont="1" applyBorder="1" applyAlignment="1">
      <alignment wrapText="1"/>
    </xf>
    <xf numFmtId="180" fontId="16" fillId="0" borderId="2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wrapText="1"/>
    </xf>
    <xf numFmtId="0" fontId="5" fillId="24" borderId="23" xfId="0" applyFont="1" applyFill="1" applyBorder="1" applyAlignment="1">
      <alignment wrapText="1"/>
    </xf>
    <xf numFmtId="180" fontId="3" fillId="24" borderId="0" xfId="0" applyNumberFormat="1" applyFont="1" applyFill="1" applyAlignment="1">
      <alignment/>
    </xf>
    <xf numFmtId="0" fontId="3" fillId="24" borderId="23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49" fontId="6" fillId="24" borderId="16" xfId="0" applyNumberFormat="1" applyFont="1" applyFill="1" applyBorder="1" applyAlignment="1">
      <alignment horizontal="left" wrapText="1"/>
    </xf>
    <xf numFmtId="0" fontId="6" fillId="24" borderId="16" xfId="0" applyFont="1" applyFill="1" applyBorder="1" applyAlignment="1">
      <alignment horizontal="center" wrapText="1"/>
    </xf>
    <xf numFmtId="49" fontId="6" fillId="24" borderId="22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49" fontId="1" fillId="24" borderId="22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8" fillId="24" borderId="22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wrapText="1"/>
    </xf>
    <xf numFmtId="49" fontId="8" fillId="24" borderId="21" xfId="0" applyNumberFormat="1" applyFont="1" applyFill="1" applyBorder="1" applyAlignment="1">
      <alignment wrapText="1"/>
    </xf>
    <xf numFmtId="49" fontId="8" fillId="24" borderId="24" xfId="0" applyNumberFormat="1" applyFont="1" applyFill="1" applyBorder="1" applyAlignment="1">
      <alignment wrapText="1"/>
    </xf>
    <xf numFmtId="180" fontId="6" fillId="24" borderId="25" xfId="0" applyNumberFormat="1" applyFont="1" applyFill="1" applyBorder="1" applyAlignment="1">
      <alignment wrapText="1"/>
    </xf>
    <xf numFmtId="180" fontId="6" fillId="24" borderId="21" xfId="0" applyNumberFormat="1" applyFont="1" applyFill="1" applyBorder="1" applyAlignment="1">
      <alignment wrapText="1"/>
    </xf>
    <xf numFmtId="180" fontId="6" fillId="24" borderId="26" xfId="0" applyNumberFormat="1" applyFont="1" applyFill="1" applyBorder="1" applyAlignment="1">
      <alignment wrapText="1"/>
    </xf>
    <xf numFmtId="0" fontId="8" fillId="24" borderId="16" xfId="0" applyFont="1" applyFill="1" applyBorder="1" applyAlignment="1">
      <alignment wrapText="1"/>
    </xf>
    <xf numFmtId="49" fontId="8" fillId="24" borderId="22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wrapText="1"/>
    </xf>
    <xf numFmtId="180" fontId="6" fillId="24" borderId="27" xfId="0" applyNumberFormat="1" applyFont="1" applyFill="1" applyBorder="1" applyAlignment="1">
      <alignment wrapText="1"/>
    </xf>
    <xf numFmtId="180" fontId="6" fillId="24" borderId="22" xfId="0" applyNumberFormat="1" applyFont="1" applyFill="1" applyBorder="1" applyAlignment="1">
      <alignment wrapText="1"/>
    </xf>
    <xf numFmtId="180" fontId="6" fillId="24" borderId="28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wrapText="1"/>
    </xf>
    <xf numFmtId="49" fontId="1" fillId="24" borderId="22" xfId="62" applyNumberFormat="1" applyFont="1" applyFill="1" applyBorder="1" applyAlignment="1">
      <alignment horizontal="center" wrapText="1"/>
    </xf>
    <xf numFmtId="180" fontId="3" fillId="24" borderId="27" xfId="0" applyNumberFormat="1" applyFont="1" applyFill="1" applyBorder="1" applyAlignment="1">
      <alignment wrapText="1"/>
    </xf>
    <xf numFmtId="180" fontId="3" fillId="24" borderId="29" xfId="0" applyNumberFormat="1" applyFont="1" applyFill="1" applyBorder="1" applyAlignment="1">
      <alignment wrapText="1"/>
    </xf>
    <xf numFmtId="180" fontId="3" fillId="24" borderId="30" xfId="0" applyNumberFormat="1" applyFont="1" applyFill="1" applyBorder="1" applyAlignment="1">
      <alignment wrapText="1"/>
    </xf>
    <xf numFmtId="180" fontId="6" fillId="24" borderId="16" xfId="0" applyNumberFormat="1" applyFont="1" applyFill="1" applyBorder="1" applyAlignment="1">
      <alignment wrapText="1"/>
    </xf>
    <xf numFmtId="180" fontId="6" fillId="24" borderId="23" xfId="0" applyNumberFormat="1" applyFont="1" applyFill="1" applyBorder="1" applyAlignment="1">
      <alignment wrapText="1"/>
    </xf>
    <xf numFmtId="180" fontId="6" fillId="24" borderId="10" xfId="0" applyNumberFormat="1" applyFont="1" applyFill="1" applyBorder="1" applyAlignment="1">
      <alignment wrapText="1"/>
    </xf>
    <xf numFmtId="180" fontId="3" fillId="24" borderId="20" xfId="0" applyNumberFormat="1" applyFont="1" applyFill="1" applyBorder="1" applyAlignment="1">
      <alignment wrapText="1"/>
    </xf>
    <xf numFmtId="180" fontId="3" fillId="24" borderId="31" xfId="0" applyNumberFormat="1" applyFont="1" applyFill="1" applyBorder="1" applyAlignment="1">
      <alignment wrapText="1"/>
    </xf>
    <xf numFmtId="180" fontId="3" fillId="24" borderId="21" xfId="0" applyNumberFormat="1" applyFont="1" applyFill="1" applyBorder="1" applyAlignment="1">
      <alignment wrapText="1"/>
    </xf>
    <xf numFmtId="180" fontId="3" fillId="24" borderId="26" xfId="0" applyNumberFormat="1" applyFont="1" applyFill="1" applyBorder="1" applyAlignment="1">
      <alignment wrapText="1"/>
    </xf>
    <xf numFmtId="180" fontId="6" fillId="24" borderId="20" xfId="0" applyNumberFormat="1" applyFont="1" applyFill="1" applyBorder="1" applyAlignment="1">
      <alignment wrapText="1"/>
    </xf>
    <xf numFmtId="180" fontId="6" fillId="24" borderId="31" xfId="0" applyNumberFormat="1" applyFont="1" applyFill="1" applyBorder="1" applyAlignment="1">
      <alignment wrapText="1"/>
    </xf>
    <xf numFmtId="180" fontId="3" fillId="24" borderId="16" xfId="0" applyNumberFormat="1" applyFont="1" applyFill="1" applyBorder="1" applyAlignment="1">
      <alignment wrapText="1"/>
    </xf>
    <xf numFmtId="180" fontId="3" fillId="24" borderId="22" xfId="0" applyNumberFormat="1" applyFont="1" applyFill="1" applyBorder="1" applyAlignment="1">
      <alignment wrapText="1"/>
    </xf>
    <xf numFmtId="180" fontId="3" fillId="24" borderId="10" xfId="0" applyNumberFormat="1" applyFont="1" applyFill="1" applyBorder="1" applyAlignment="1">
      <alignment wrapText="1"/>
    </xf>
    <xf numFmtId="180" fontId="6" fillId="24" borderId="29" xfId="0" applyNumberFormat="1" applyFont="1" applyFill="1" applyBorder="1" applyAlignment="1">
      <alignment wrapText="1"/>
    </xf>
    <xf numFmtId="0" fontId="8" fillId="24" borderId="16" xfId="0" applyFont="1" applyFill="1" applyBorder="1" applyAlignment="1">
      <alignment horizontal="center" wrapText="1"/>
    </xf>
    <xf numFmtId="180" fontId="3" fillId="24" borderId="24" xfId="0" applyNumberFormat="1" applyFont="1" applyFill="1" applyBorder="1" applyAlignment="1">
      <alignment wrapText="1"/>
    </xf>
    <xf numFmtId="180" fontId="6" fillId="24" borderId="24" xfId="0" applyNumberFormat="1" applyFont="1" applyFill="1" applyBorder="1" applyAlignment="1">
      <alignment wrapText="1"/>
    </xf>
    <xf numFmtId="180" fontId="6" fillId="24" borderId="32" xfId="0" applyNumberFormat="1" applyFont="1" applyFill="1" applyBorder="1" applyAlignment="1">
      <alignment wrapText="1"/>
    </xf>
    <xf numFmtId="180" fontId="6" fillId="24" borderId="33" xfId="0" applyNumberFormat="1" applyFont="1" applyFill="1" applyBorder="1" applyAlignment="1">
      <alignment wrapText="1"/>
    </xf>
    <xf numFmtId="180" fontId="6" fillId="24" borderId="34" xfId="0" applyNumberFormat="1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49" fontId="1" fillId="24" borderId="29" xfId="0" applyNumberFormat="1" applyFont="1" applyFill="1" applyBorder="1" applyAlignment="1">
      <alignment horizontal="center" wrapText="1"/>
    </xf>
    <xf numFmtId="49" fontId="1" fillId="24" borderId="30" xfId="0" applyNumberFormat="1" applyFont="1" applyFill="1" applyBorder="1" applyAlignment="1">
      <alignment horizontal="center" wrapText="1"/>
    </xf>
    <xf numFmtId="180" fontId="6" fillId="24" borderId="22" xfId="0" applyNumberFormat="1" applyFont="1" applyFill="1" applyBorder="1" applyAlignment="1">
      <alignment horizontal="right" wrapText="1"/>
    </xf>
    <xf numFmtId="0" fontId="1" fillId="24" borderId="20" xfId="0" applyFont="1" applyFill="1" applyBorder="1" applyAlignment="1">
      <alignment wrapText="1"/>
    </xf>
    <xf numFmtId="49" fontId="1" fillId="24" borderId="21" xfId="0" applyNumberFormat="1" applyFont="1" applyFill="1" applyBorder="1" applyAlignment="1">
      <alignment wrapText="1"/>
    </xf>
    <xf numFmtId="180" fontId="6" fillId="24" borderId="35" xfId="0" applyNumberFormat="1" applyFont="1" applyFill="1" applyBorder="1" applyAlignment="1">
      <alignment wrapText="1"/>
    </xf>
    <xf numFmtId="49" fontId="1" fillId="24" borderId="16" xfId="0" applyNumberFormat="1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wrapText="1"/>
    </xf>
    <xf numFmtId="49" fontId="8" fillId="24" borderId="29" xfId="0" applyNumberFormat="1" applyFont="1" applyFill="1" applyBorder="1" applyAlignment="1">
      <alignment horizontal="center" wrapText="1"/>
    </xf>
    <xf numFmtId="49" fontId="3" fillId="24" borderId="27" xfId="0" applyNumberFormat="1" applyFont="1" applyFill="1" applyBorder="1" applyAlignment="1">
      <alignment horizontal="left" wrapText="1"/>
    </xf>
    <xf numFmtId="49" fontId="6" fillId="24" borderId="27" xfId="0" applyNumberFormat="1" applyFont="1" applyFill="1" applyBorder="1" applyAlignment="1">
      <alignment horizontal="left" wrapText="1"/>
    </xf>
    <xf numFmtId="49" fontId="6" fillId="24" borderId="36" xfId="0" applyNumberFormat="1" applyFont="1" applyFill="1" applyBorder="1" applyAlignment="1">
      <alignment wrapText="1"/>
    </xf>
    <xf numFmtId="49" fontId="8" fillId="24" borderId="36" xfId="0" applyNumberFormat="1" applyFont="1" applyFill="1" applyBorder="1" applyAlignment="1">
      <alignment horizontal="center" wrapText="1"/>
    </xf>
    <xf numFmtId="49" fontId="8" fillId="24" borderId="33" xfId="0" applyNumberFormat="1" applyFont="1" applyFill="1" applyBorder="1" applyAlignment="1">
      <alignment horizontal="center" wrapText="1"/>
    </xf>
    <xf numFmtId="49" fontId="8" fillId="24" borderId="37" xfId="0" applyNumberFormat="1" applyFont="1" applyFill="1" applyBorder="1" applyAlignment="1">
      <alignment horizontal="center" wrapText="1"/>
    </xf>
    <xf numFmtId="180" fontId="6" fillId="24" borderId="38" xfId="0" applyNumberFormat="1" applyFont="1" applyFill="1" applyBorder="1" applyAlignment="1">
      <alignment wrapText="1"/>
    </xf>
    <xf numFmtId="180" fontId="6" fillId="24" borderId="39" xfId="0" applyNumberFormat="1" applyFont="1" applyFill="1" applyBorder="1" applyAlignment="1">
      <alignment wrapText="1"/>
    </xf>
    <xf numFmtId="180" fontId="6" fillId="24" borderId="40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wrapText="1"/>
    </xf>
    <xf numFmtId="49" fontId="6" fillId="24" borderId="16" xfId="0" applyNumberFormat="1" applyFont="1" applyFill="1" applyBorder="1" applyAlignment="1">
      <alignment wrapText="1"/>
    </xf>
    <xf numFmtId="49" fontId="6" fillId="24" borderId="23" xfId="0" applyNumberFormat="1" applyFont="1" applyFill="1" applyBorder="1" applyAlignment="1">
      <alignment wrapText="1"/>
    </xf>
    <xf numFmtId="49" fontId="8" fillId="24" borderId="16" xfId="0" applyNumberFormat="1" applyFont="1" applyFill="1" applyBorder="1" applyAlignment="1">
      <alignment horizontal="center" wrapText="1"/>
    </xf>
    <xf numFmtId="0" fontId="6" fillId="24" borderId="23" xfId="0" applyFont="1" applyFill="1" applyBorder="1" applyAlignment="1">
      <alignment wrapText="1"/>
    </xf>
    <xf numFmtId="180" fontId="6" fillId="24" borderId="41" xfId="0" applyNumberFormat="1" applyFont="1" applyFill="1" applyBorder="1" applyAlignment="1">
      <alignment wrapText="1"/>
    </xf>
    <xf numFmtId="180" fontId="3" fillId="24" borderId="23" xfId="0" applyNumberFormat="1" applyFont="1" applyFill="1" applyBorder="1" applyAlignment="1">
      <alignment wrapText="1"/>
    </xf>
    <xf numFmtId="180" fontId="3" fillId="24" borderId="28" xfId="0" applyNumberFormat="1" applyFont="1" applyFill="1" applyBorder="1" applyAlignment="1">
      <alignment wrapText="1"/>
    </xf>
    <xf numFmtId="49" fontId="6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9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6" fillId="0" borderId="24" xfId="0" applyNumberFormat="1" applyFont="1" applyBorder="1" applyAlignment="1">
      <alignment wrapText="1"/>
    </xf>
    <xf numFmtId="180" fontId="14" fillId="0" borderId="22" xfId="0" applyNumberFormat="1" applyFont="1" applyBorder="1" applyAlignment="1">
      <alignment wrapText="1"/>
    </xf>
    <xf numFmtId="180" fontId="3" fillId="24" borderId="34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49" fontId="6" fillId="24" borderId="32" xfId="0" applyNumberFormat="1" applyFont="1" applyFill="1" applyBorder="1" applyAlignment="1">
      <alignment horizontal="left" wrapText="1"/>
    </xf>
    <xf numFmtId="180" fontId="3" fillId="24" borderId="21" xfId="0" applyNumberFormat="1" applyFont="1" applyFill="1" applyBorder="1" applyAlignment="1">
      <alignment horizontal="right" wrapText="1"/>
    </xf>
    <xf numFmtId="180" fontId="3" fillId="24" borderId="22" xfId="0" applyNumberFormat="1" applyFont="1" applyFill="1" applyBorder="1" applyAlignment="1">
      <alignment horizontal="right" wrapText="1"/>
    </xf>
    <xf numFmtId="180" fontId="6" fillId="24" borderId="16" xfId="0" applyNumberFormat="1" applyFont="1" applyFill="1" applyBorder="1" applyAlignment="1">
      <alignment horizontal="right" wrapText="1"/>
    </xf>
    <xf numFmtId="180" fontId="6" fillId="24" borderId="10" xfId="0" applyNumberFormat="1" applyFont="1" applyFill="1" applyBorder="1" applyAlignment="1">
      <alignment horizontal="right" wrapText="1"/>
    </xf>
    <xf numFmtId="180" fontId="3" fillId="24" borderId="20" xfId="0" applyNumberFormat="1" applyFont="1" applyFill="1" applyBorder="1" applyAlignment="1">
      <alignment horizontal="right" wrapText="1"/>
    </xf>
    <xf numFmtId="180" fontId="3" fillId="24" borderId="24" xfId="0" applyNumberFormat="1" applyFont="1" applyFill="1" applyBorder="1" applyAlignment="1">
      <alignment horizontal="right" wrapText="1"/>
    </xf>
    <xf numFmtId="180" fontId="3" fillId="24" borderId="16" xfId="0" applyNumberFormat="1" applyFont="1" applyFill="1" applyBorder="1" applyAlignment="1">
      <alignment horizontal="right" wrapText="1"/>
    </xf>
    <xf numFmtId="180" fontId="3" fillId="24" borderId="10" xfId="0" applyNumberFormat="1" applyFont="1" applyFill="1" applyBorder="1" applyAlignment="1">
      <alignment horizontal="right" wrapText="1"/>
    </xf>
    <xf numFmtId="180" fontId="6" fillId="24" borderId="26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180" fontId="16" fillId="0" borderId="22" xfId="0" applyNumberFormat="1" applyFont="1" applyBorder="1" applyAlignment="1">
      <alignment horizontal="right" wrapText="1"/>
    </xf>
    <xf numFmtId="180" fontId="14" fillId="0" borderId="22" xfId="0" applyNumberFormat="1" applyFont="1" applyBorder="1" applyAlignment="1">
      <alignment horizontal="right" wrapText="1"/>
    </xf>
    <xf numFmtId="0" fontId="14" fillId="0" borderId="0" xfId="53" applyFont="1" applyBorder="1" applyAlignment="1" applyProtection="1">
      <alignment horizontal="left"/>
      <protection hidden="1"/>
    </xf>
    <xf numFmtId="0" fontId="16" fillId="0" borderId="22" xfId="0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center"/>
    </xf>
    <xf numFmtId="180" fontId="16" fillId="0" borderId="22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 vertical="center" wrapText="1"/>
    </xf>
    <xf numFmtId="49" fontId="14" fillId="0" borderId="22" xfId="0" applyNumberFormat="1" applyFont="1" applyFill="1" applyBorder="1" applyAlignment="1">
      <alignment horizontal="center"/>
    </xf>
    <xf numFmtId="180" fontId="14" fillId="0" borderId="2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6" fillId="24" borderId="42" xfId="0" applyFont="1" applyFill="1" applyBorder="1" applyAlignment="1">
      <alignment wrapText="1"/>
    </xf>
    <xf numFmtId="49" fontId="1" fillId="24" borderId="24" xfId="0" applyNumberFormat="1" applyFont="1" applyFill="1" applyBorder="1" applyAlignment="1">
      <alignment wrapText="1"/>
    </xf>
    <xf numFmtId="49" fontId="8" fillId="24" borderId="30" xfId="0" applyNumberFormat="1" applyFont="1" applyFill="1" applyBorder="1" applyAlignment="1">
      <alignment horizontal="center" wrapText="1"/>
    </xf>
    <xf numFmtId="180" fontId="6" fillId="24" borderId="30" xfId="0" applyNumberFormat="1" applyFont="1" applyFill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wrapText="1"/>
    </xf>
    <xf numFmtId="0" fontId="5" fillId="24" borderId="22" xfId="0" applyFont="1" applyFill="1" applyBorder="1" applyAlignment="1">
      <alignment wrapText="1"/>
    </xf>
    <xf numFmtId="49" fontId="6" fillId="0" borderId="22" xfId="0" applyNumberFormat="1" applyFont="1" applyBorder="1" applyAlignment="1">
      <alignment horizontal="center" vertical="center" wrapText="1"/>
    </xf>
    <xf numFmtId="181" fontId="6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180" fontId="6" fillId="0" borderId="22" xfId="0" applyNumberFormat="1" applyFont="1" applyBorder="1" applyAlignment="1">
      <alignment horizontal="right" wrapText="1"/>
    </xf>
    <xf numFmtId="0" fontId="3" fillId="0" borderId="22" xfId="0" applyFont="1" applyBorder="1" applyAlignment="1">
      <alignment/>
    </xf>
    <xf numFmtId="180" fontId="6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180" fontId="3" fillId="0" borderId="16" xfId="0" applyNumberFormat="1" applyFont="1" applyBorder="1" applyAlignment="1">
      <alignment wrapText="1"/>
    </xf>
    <xf numFmtId="180" fontId="3" fillId="0" borderId="22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0" fontId="17" fillId="24" borderId="22" xfId="0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49" fontId="1" fillId="24" borderId="16" xfId="53" applyNumberFormat="1" applyFont="1" applyFill="1" applyBorder="1" applyAlignment="1">
      <alignment horizontal="center" wrapText="1"/>
      <protection/>
    </xf>
    <xf numFmtId="49" fontId="1" fillId="24" borderId="22" xfId="53" applyNumberFormat="1" applyFont="1" applyFill="1" applyBorder="1" applyAlignment="1">
      <alignment horizontal="center" wrapText="1"/>
      <protection/>
    </xf>
    <xf numFmtId="49" fontId="1" fillId="24" borderId="10" xfId="53" applyNumberFormat="1" applyFont="1" applyFill="1" applyBorder="1" applyAlignment="1">
      <alignment horizontal="center" wrapText="1"/>
      <protection/>
    </xf>
    <xf numFmtId="49" fontId="6" fillId="24" borderId="20" xfId="0" applyNumberFormat="1" applyFont="1" applyFill="1" applyBorder="1" applyAlignment="1">
      <alignment horizontal="left" wrapText="1"/>
    </xf>
    <xf numFmtId="0" fontId="6" fillId="24" borderId="43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horizontal="center" wrapText="1"/>
    </xf>
    <xf numFmtId="0" fontId="10" fillId="24" borderId="21" xfId="0" applyFont="1" applyFill="1" applyBorder="1" applyAlignment="1">
      <alignment horizontal="center" wrapText="1"/>
    </xf>
    <xf numFmtId="0" fontId="10" fillId="24" borderId="24" xfId="0" applyFont="1" applyFill="1" applyBorder="1" applyAlignment="1">
      <alignment horizontal="center" wrapText="1"/>
    </xf>
    <xf numFmtId="180" fontId="6" fillId="24" borderId="35" xfId="0" applyNumberFormat="1" applyFont="1" applyFill="1" applyBorder="1" applyAlignment="1">
      <alignment horizontal="right" wrapText="1"/>
    </xf>
    <xf numFmtId="180" fontId="6" fillId="24" borderId="21" xfId="0" applyNumberFormat="1" applyFont="1" applyFill="1" applyBorder="1" applyAlignment="1">
      <alignment horizontal="right" wrapText="1"/>
    </xf>
    <xf numFmtId="49" fontId="6" fillId="0" borderId="22" xfId="0" applyNumberFormat="1" applyFont="1" applyBorder="1" applyAlignment="1">
      <alignment horizontal="left" wrapText="1"/>
    </xf>
    <xf numFmtId="49" fontId="6" fillId="24" borderId="22" xfId="0" applyNumberFormat="1" applyFont="1" applyFill="1" applyBorder="1" applyAlignment="1">
      <alignment horizontal="left" wrapText="1"/>
    </xf>
    <xf numFmtId="0" fontId="3" fillId="24" borderId="42" xfId="0" applyFont="1" applyFill="1" applyBorder="1" applyAlignment="1">
      <alignment wrapText="1"/>
    </xf>
    <xf numFmtId="0" fontId="8" fillId="24" borderId="38" xfId="0" applyFont="1" applyFill="1" applyBorder="1" applyAlignment="1">
      <alignment horizontal="center" wrapText="1"/>
    </xf>
    <xf numFmtId="49" fontId="8" fillId="24" borderId="44" xfId="0" applyNumberFormat="1" applyFont="1" applyFill="1" applyBorder="1" applyAlignment="1">
      <alignment horizontal="center" wrapText="1"/>
    </xf>
    <xf numFmtId="49" fontId="8" fillId="24" borderId="4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6" fillId="0" borderId="22" xfId="0" applyFont="1" applyBorder="1" applyAlignment="1">
      <alignment horizontal="left" wrapText="1"/>
    </xf>
    <xf numFmtId="49" fontId="1" fillId="24" borderId="27" xfId="53" applyNumberFormat="1" applyFont="1" applyFill="1" applyBorder="1" applyAlignment="1">
      <alignment horizontal="center" wrapText="1"/>
      <protection/>
    </xf>
    <xf numFmtId="49" fontId="1" fillId="24" borderId="29" xfId="53" applyNumberFormat="1" applyFont="1" applyFill="1" applyBorder="1" applyAlignment="1">
      <alignment horizontal="center" wrapText="1"/>
      <protection/>
    </xf>
    <xf numFmtId="49" fontId="1" fillId="24" borderId="30" xfId="53" applyNumberFormat="1" applyFont="1" applyFill="1" applyBorder="1" applyAlignment="1">
      <alignment horizontal="center" wrapText="1"/>
      <protection/>
    </xf>
    <xf numFmtId="180" fontId="3" fillId="24" borderId="47" xfId="0" applyNumberFormat="1" applyFont="1" applyFill="1" applyBorder="1" applyAlignment="1">
      <alignment wrapText="1"/>
    </xf>
    <xf numFmtId="49" fontId="6" fillId="24" borderId="37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wrapText="1"/>
    </xf>
    <xf numFmtId="180" fontId="6" fillId="24" borderId="10" xfId="53" applyNumberFormat="1" applyFont="1" applyFill="1" applyBorder="1" applyAlignment="1">
      <alignment wrapText="1"/>
      <protection/>
    </xf>
    <xf numFmtId="49" fontId="6" fillId="24" borderId="12" xfId="0" applyNumberFormat="1" applyFont="1" applyFill="1" applyBorder="1" applyAlignment="1">
      <alignment wrapText="1"/>
    </xf>
    <xf numFmtId="180" fontId="3" fillId="24" borderId="30" xfId="53" applyNumberFormat="1" applyFont="1" applyFill="1" applyBorder="1" applyAlignment="1">
      <alignment wrapText="1"/>
      <protection/>
    </xf>
    <xf numFmtId="180" fontId="3" fillId="24" borderId="10" xfId="53" applyNumberFormat="1" applyFont="1" applyFill="1" applyBorder="1" applyAlignment="1">
      <alignment wrapText="1"/>
      <protection/>
    </xf>
    <xf numFmtId="0" fontId="6" fillId="0" borderId="38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80" fontId="6" fillId="0" borderId="16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 wrapText="1"/>
    </xf>
    <xf numFmtId="0" fontId="16" fillId="0" borderId="22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4" fontId="16" fillId="0" borderId="22" xfId="0" applyNumberFormat="1" applyFont="1" applyBorder="1" applyAlignment="1">
      <alignment/>
    </xf>
    <xf numFmtId="0" fontId="16" fillId="0" borderId="48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5" fillId="24" borderId="22" xfId="0" applyFont="1" applyFill="1" applyBorder="1" applyAlignment="1">
      <alignment wrapText="1"/>
    </xf>
    <xf numFmtId="180" fontId="15" fillId="24" borderId="22" xfId="0" applyNumberFormat="1" applyFont="1" applyFill="1" applyBorder="1" applyAlignment="1">
      <alignment wrapText="1"/>
    </xf>
    <xf numFmtId="180" fontId="17" fillId="24" borderId="22" xfId="0" applyNumberFormat="1" applyFont="1" applyFill="1" applyBorder="1" applyAlignment="1">
      <alignment wrapText="1"/>
    </xf>
    <xf numFmtId="180" fontId="16" fillId="0" borderId="22" xfId="0" applyNumberFormat="1" applyFont="1" applyBorder="1" applyAlignment="1">
      <alignment horizontal="center" wrapText="1"/>
    </xf>
    <xf numFmtId="180" fontId="14" fillId="0" borderId="0" xfId="0" applyNumberFormat="1" applyFont="1" applyAlignment="1">
      <alignment/>
    </xf>
    <xf numFmtId="49" fontId="12" fillId="0" borderId="22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49" fontId="3" fillId="24" borderId="49" xfId="0" applyNumberFormat="1" applyFont="1" applyFill="1" applyBorder="1" applyAlignment="1">
      <alignment horizontal="left" wrapText="1"/>
    </xf>
    <xf numFmtId="0" fontId="6" fillId="24" borderId="50" xfId="0" applyFont="1" applyFill="1" applyBorder="1" applyAlignment="1">
      <alignment wrapText="1"/>
    </xf>
    <xf numFmtId="0" fontId="8" fillId="24" borderId="17" xfId="0" applyFont="1" applyFill="1" applyBorder="1" applyAlignment="1">
      <alignment horizontal="center" wrapText="1"/>
    </xf>
    <xf numFmtId="49" fontId="6" fillId="24" borderId="18" xfId="0" applyNumberFormat="1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wrapText="1"/>
    </xf>
    <xf numFmtId="180" fontId="6" fillId="24" borderId="17" xfId="0" applyNumberFormat="1" applyFont="1" applyFill="1" applyBorder="1" applyAlignment="1">
      <alignment wrapText="1"/>
    </xf>
    <xf numFmtId="180" fontId="6" fillId="24" borderId="18" xfId="0" applyNumberFormat="1" applyFont="1" applyFill="1" applyBorder="1" applyAlignment="1">
      <alignment wrapText="1"/>
    </xf>
    <xf numFmtId="180" fontId="6" fillId="24" borderId="19" xfId="0" applyNumberFormat="1" applyFont="1" applyFill="1" applyBorder="1" applyAlignment="1">
      <alignment wrapText="1"/>
    </xf>
    <xf numFmtId="49" fontId="6" fillId="24" borderId="38" xfId="0" applyNumberFormat="1" applyFont="1" applyFill="1" applyBorder="1" applyAlignment="1">
      <alignment wrapText="1"/>
    </xf>
    <xf numFmtId="49" fontId="6" fillId="24" borderId="40" xfId="0" applyNumberFormat="1" applyFont="1" applyFill="1" applyBorder="1" applyAlignment="1">
      <alignment wrapText="1"/>
    </xf>
    <xf numFmtId="49" fontId="8" fillId="24" borderId="38" xfId="0" applyNumberFormat="1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180" fontId="6" fillId="0" borderId="35" xfId="0" applyNumberFormat="1" applyFont="1" applyBorder="1" applyAlignment="1">
      <alignment wrapText="1"/>
    </xf>
    <xf numFmtId="0" fontId="6" fillId="0" borderId="32" xfId="0" applyFont="1" applyBorder="1" applyAlignment="1">
      <alignment wrapText="1"/>
    </xf>
    <xf numFmtId="180" fontId="6" fillId="0" borderId="32" xfId="0" applyNumberFormat="1" applyFont="1" applyBorder="1" applyAlignment="1">
      <alignment wrapText="1"/>
    </xf>
    <xf numFmtId="180" fontId="6" fillId="0" borderId="22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180" fontId="23" fillId="0" borderId="22" xfId="0" applyNumberFormat="1" applyFont="1" applyBorder="1" applyAlignment="1">
      <alignment/>
    </xf>
    <xf numFmtId="180" fontId="19" fillId="0" borderId="32" xfId="0" applyNumberFormat="1" applyFont="1" applyBorder="1" applyAlignment="1">
      <alignment wrapText="1"/>
    </xf>
    <xf numFmtId="180" fontId="19" fillId="0" borderId="10" xfId="0" applyNumberFormat="1" applyFont="1" applyBorder="1" applyAlignment="1">
      <alignment wrapText="1"/>
    </xf>
    <xf numFmtId="0" fontId="3" fillId="0" borderId="32" xfId="0" applyNumberFormat="1" applyFont="1" applyBorder="1" applyAlignment="1">
      <alignment wrapText="1"/>
    </xf>
    <xf numFmtId="180" fontId="3" fillId="0" borderId="32" xfId="0" applyNumberFormat="1" applyFont="1" applyBorder="1" applyAlignment="1">
      <alignment wrapText="1"/>
    </xf>
    <xf numFmtId="0" fontId="3" fillId="0" borderId="32" xfId="0" applyFont="1" applyBorder="1" applyAlignment="1">
      <alignment wrapText="1"/>
    </xf>
    <xf numFmtId="180" fontId="19" fillId="24" borderId="32" xfId="0" applyNumberFormat="1" applyFont="1" applyFill="1" applyBorder="1" applyAlignment="1">
      <alignment wrapText="1"/>
    </xf>
    <xf numFmtId="180" fontId="19" fillId="24" borderId="22" xfId="0" applyNumberFormat="1" applyFont="1" applyFill="1" applyBorder="1" applyAlignment="1">
      <alignment wrapText="1"/>
    </xf>
    <xf numFmtId="180" fontId="19" fillId="24" borderId="23" xfId="0" applyNumberFormat="1" applyFont="1" applyFill="1" applyBorder="1" applyAlignment="1">
      <alignment/>
    </xf>
    <xf numFmtId="180" fontId="19" fillId="24" borderId="16" xfId="0" applyNumberFormat="1" applyFont="1" applyFill="1" applyBorder="1" applyAlignment="1">
      <alignment wrapText="1"/>
    </xf>
    <xf numFmtId="180" fontId="19" fillId="24" borderId="10" xfId="0" applyNumberFormat="1" applyFont="1" applyFill="1" applyBorder="1" applyAlignment="1">
      <alignment wrapText="1"/>
    </xf>
    <xf numFmtId="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3" fillId="0" borderId="16" xfId="0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6" fillId="0" borderId="16" xfId="0" applyNumberFormat="1" applyFont="1" applyBorder="1" applyAlignment="1">
      <alignment wrapText="1"/>
    </xf>
    <xf numFmtId="180" fontId="19" fillId="0" borderId="16" xfId="0" applyNumberFormat="1" applyFont="1" applyBorder="1" applyAlignment="1">
      <alignment wrapText="1"/>
    </xf>
    <xf numFmtId="180" fontId="19" fillId="0" borderId="51" xfId="0" applyNumberFormat="1" applyFont="1" applyBorder="1" applyAlignment="1">
      <alignment wrapText="1"/>
    </xf>
    <xf numFmtId="180" fontId="3" fillId="0" borderId="51" xfId="0" applyNumberFormat="1" applyFont="1" applyBorder="1" applyAlignment="1">
      <alignment wrapText="1"/>
    </xf>
    <xf numFmtId="180" fontId="19" fillId="0" borderId="22" xfId="0" applyNumberFormat="1" applyFont="1" applyBorder="1" applyAlignment="1">
      <alignment wrapText="1"/>
    </xf>
    <xf numFmtId="180" fontId="3" fillId="0" borderId="22" xfId="0" applyNumberFormat="1" applyFont="1" applyBorder="1" applyAlignment="1">
      <alignment wrapText="1"/>
    </xf>
    <xf numFmtId="0" fontId="24" fillId="24" borderId="31" xfId="0" applyFont="1" applyFill="1" applyBorder="1" applyAlignment="1">
      <alignment wrapText="1"/>
    </xf>
    <xf numFmtId="180" fontId="19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3" fillId="0" borderId="35" xfId="0" applyFont="1" applyBorder="1" applyAlignment="1">
      <alignment wrapText="1"/>
    </xf>
    <xf numFmtId="180" fontId="3" fillId="0" borderId="20" xfId="0" applyNumberFormat="1" applyFont="1" applyBorder="1" applyAlignment="1">
      <alignment wrapText="1"/>
    </xf>
    <xf numFmtId="180" fontId="3" fillId="0" borderId="2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80" fontId="6" fillId="0" borderId="52" xfId="0" applyNumberFormat="1" applyFont="1" applyBorder="1" applyAlignment="1">
      <alignment wrapText="1"/>
    </xf>
    <xf numFmtId="180" fontId="3" fillId="0" borderId="52" xfId="0" applyNumberFormat="1" applyFont="1" applyBorder="1" applyAlignment="1">
      <alignment wrapText="1"/>
    </xf>
    <xf numFmtId="180" fontId="3" fillId="0" borderId="51" xfId="0" applyNumberFormat="1" applyFont="1" applyBorder="1" applyAlignment="1">
      <alignment/>
    </xf>
    <xf numFmtId="0" fontId="3" fillId="0" borderId="53" xfId="0" applyFont="1" applyBorder="1" applyAlignment="1">
      <alignment wrapText="1"/>
    </xf>
    <xf numFmtId="180" fontId="3" fillId="0" borderId="11" xfId="0" applyNumberFormat="1" applyFont="1" applyBorder="1" applyAlignment="1">
      <alignment wrapText="1"/>
    </xf>
    <xf numFmtId="180" fontId="3" fillId="0" borderId="14" xfId="0" applyNumberFormat="1" applyFont="1" applyBorder="1" applyAlignment="1">
      <alignment/>
    </xf>
    <xf numFmtId="180" fontId="3" fillId="0" borderId="12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80" fontId="6" fillId="0" borderId="16" xfId="0" applyNumberFormat="1" applyFont="1" applyBorder="1" applyAlignment="1">
      <alignment/>
    </xf>
    <xf numFmtId="180" fontId="6" fillId="0" borderId="21" xfId="0" applyNumberFormat="1" applyFont="1" applyBorder="1" applyAlignment="1">
      <alignment wrapText="1"/>
    </xf>
    <xf numFmtId="180" fontId="6" fillId="0" borderId="20" xfId="0" applyNumberFormat="1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6" fillId="0" borderId="31" xfId="0" applyNumberFormat="1" applyFont="1" applyBorder="1" applyAlignment="1">
      <alignment wrapText="1"/>
    </xf>
    <xf numFmtId="180" fontId="6" fillId="0" borderId="23" xfId="0" applyNumberFormat="1" applyFont="1" applyBorder="1" applyAlignment="1">
      <alignment wrapText="1"/>
    </xf>
    <xf numFmtId="180" fontId="3" fillId="0" borderId="23" xfId="0" applyNumberFormat="1" applyFont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3" fillId="0" borderId="22" xfId="0" applyFont="1" applyBorder="1" applyAlignment="1">
      <alignment horizontal="center" wrapText="1"/>
    </xf>
    <xf numFmtId="180" fontId="9" fillId="0" borderId="0" xfId="0" applyNumberFormat="1" applyFont="1" applyAlignment="1">
      <alignment/>
    </xf>
    <xf numFmtId="0" fontId="4" fillId="24" borderId="32" xfId="0" applyFont="1" applyFill="1" applyBorder="1" applyAlignment="1">
      <alignment wrapText="1"/>
    </xf>
    <xf numFmtId="0" fontId="25" fillId="0" borderId="0" xfId="0" applyFont="1" applyAlignment="1">
      <alignment/>
    </xf>
    <xf numFmtId="0" fontId="3" fillId="0" borderId="11" xfId="0" applyFont="1" applyBorder="1" applyAlignment="1">
      <alignment wrapText="1"/>
    </xf>
    <xf numFmtId="180" fontId="3" fillId="0" borderId="14" xfId="0" applyNumberFormat="1" applyFont="1" applyBorder="1" applyAlignment="1">
      <alignment wrapText="1"/>
    </xf>
    <xf numFmtId="180" fontId="3" fillId="0" borderId="15" xfId="0" applyNumberFormat="1" applyFont="1" applyBorder="1" applyAlignment="1">
      <alignment wrapText="1"/>
    </xf>
    <xf numFmtId="18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0" fontId="14" fillId="0" borderId="29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22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180" fontId="14" fillId="0" borderId="21" xfId="0" applyNumberFormat="1" applyFont="1" applyBorder="1" applyAlignment="1">
      <alignment horizontal="right" wrapText="1"/>
    </xf>
    <xf numFmtId="0" fontId="0" fillId="0" borderId="51" xfId="0" applyBorder="1" applyAlignment="1">
      <alignment/>
    </xf>
    <xf numFmtId="0" fontId="14" fillId="0" borderId="4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24" borderId="22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wrapText="1"/>
    </xf>
    <xf numFmtId="0" fontId="15" fillId="24" borderId="21" xfId="0" applyFont="1" applyFill="1" applyBorder="1" applyAlignment="1">
      <alignment wrapText="1"/>
    </xf>
    <xf numFmtId="180" fontId="16" fillId="0" borderId="21" xfId="0" applyNumberFormat="1" applyFont="1" applyBorder="1" applyAlignment="1">
      <alignment horizontal="right" wrapText="1"/>
    </xf>
    <xf numFmtId="0" fontId="16" fillId="0" borderId="24" xfId="0" applyFont="1" applyBorder="1" applyAlignment="1">
      <alignment/>
    </xf>
    <xf numFmtId="49" fontId="14" fillId="0" borderId="17" xfId="0" applyNumberFormat="1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wrapText="1"/>
    </xf>
    <xf numFmtId="0" fontId="17" fillId="24" borderId="29" xfId="0" applyFont="1" applyFill="1" applyBorder="1" applyAlignment="1">
      <alignment wrapText="1"/>
    </xf>
    <xf numFmtId="180" fontId="14" fillId="0" borderId="29" xfId="0" applyNumberFormat="1" applyFont="1" applyBorder="1" applyAlignment="1">
      <alignment horizontal="right" wrapText="1"/>
    </xf>
    <xf numFmtId="49" fontId="16" fillId="0" borderId="17" xfId="0" applyNumberFormat="1" applyFont="1" applyBorder="1" applyAlignment="1">
      <alignment/>
    </xf>
    <xf numFmtId="0" fontId="16" fillId="0" borderId="18" xfId="0" applyFont="1" applyBorder="1" applyAlignment="1">
      <alignment/>
    </xf>
    <xf numFmtId="180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/>
    </xf>
    <xf numFmtId="49" fontId="8" fillId="24" borderId="54" xfId="0" applyNumberFormat="1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center" wrapText="1"/>
    </xf>
    <xf numFmtId="180" fontId="6" fillId="24" borderId="44" xfId="0" applyNumberFormat="1" applyFont="1" applyFill="1" applyBorder="1" applyAlignment="1">
      <alignment wrapText="1"/>
    </xf>
    <xf numFmtId="180" fontId="6" fillId="24" borderId="11" xfId="0" applyNumberFormat="1" applyFont="1" applyFill="1" applyBorder="1" applyAlignment="1">
      <alignment wrapText="1"/>
    </xf>
    <xf numFmtId="180" fontId="6" fillId="24" borderId="14" xfId="0" applyNumberFormat="1" applyFont="1" applyFill="1" applyBorder="1" applyAlignment="1">
      <alignment wrapText="1"/>
    </xf>
    <xf numFmtId="180" fontId="6" fillId="24" borderId="12" xfId="0" applyNumberFormat="1" applyFont="1" applyFill="1" applyBorder="1" applyAlignment="1">
      <alignment wrapText="1"/>
    </xf>
    <xf numFmtId="0" fontId="0" fillId="0" borderId="22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180" fontId="15" fillId="0" borderId="22" xfId="0" applyNumberFormat="1" applyFont="1" applyBorder="1" applyAlignment="1">
      <alignment/>
    </xf>
    <xf numFmtId="181" fontId="17" fillId="0" borderId="22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0" fontId="17" fillId="0" borderId="22" xfId="0" applyFont="1" applyBorder="1" applyAlignment="1">
      <alignment/>
    </xf>
    <xf numFmtId="180" fontId="17" fillId="0" borderId="22" xfId="0" applyNumberFormat="1" applyFont="1" applyBorder="1" applyAlignment="1">
      <alignment/>
    </xf>
    <xf numFmtId="0" fontId="16" fillId="24" borderId="22" xfId="0" applyFont="1" applyFill="1" applyBorder="1" applyAlignment="1">
      <alignment horizontal="left" vertical="center" wrapText="1"/>
    </xf>
    <xf numFmtId="49" fontId="16" fillId="24" borderId="22" xfId="0" applyNumberFormat="1" applyFont="1" applyFill="1" applyBorder="1" applyAlignment="1">
      <alignment horizontal="center"/>
    </xf>
    <xf numFmtId="180" fontId="16" fillId="24" borderId="22" xfId="0" applyNumberFormat="1" applyFont="1" applyFill="1" applyBorder="1" applyAlignment="1">
      <alignment horizontal="right"/>
    </xf>
    <xf numFmtId="180" fontId="15" fillId="24" borderId="22" xfId="0" applyNumberFormat="1" applyFont="1" applyFill="1" applyBorder="1" applyAlignment="1">
      <alignment/>
    </xf>
    <xf numFmtId="181" fontId="17" fillId="24" borderId="22" xfId="0" applyNumberFormat="1" applyFont="1" applyFill="1" applyBorder="1" applyAlignment="1">
      <alignment/>
    </xf>
    <xf numFmtId="4" fontId="17" fillId="24" borderId="22" xfId="0" applyNumberFormat="1" applyFont="1" applyFill="1" applyBorder="1" applyAlignment="1">
      <alignment/>
    </xf>
    <xf numFmtId="4" fontId="15" fillId="24" borderId="22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14" fillId="24" borderId="22" xfId="0" applyFont="1" applyFill="1" applyBorder="1" applyAlignment="1">
      <alignment horizontal="left" vertical="center" wrapText="1"/>
    </xf>
    <xf numFmtId="49" fontId="14" fillId="24" borderId="22" xfId="0" applyNumberFormat="1" applyFont="1" applyFill="1" applyBorder="1" applyAlignment="1">
      <alignment horizontal="center"/>
    </xf>
    <xf numFmtId="180" fontId="14" fillId="24" borderId="22" xfId="0" applyNumberFormat="1" applyFont="1" applyFill="1" applyBorder="1" applyAlignment="1">
      <alignment horizontal="right"/>
    </xf>
    <xf numFmtId="180" fontId="17" fillId="24" borderId="22" xfId="0" applyNumberFormat="1" applyFont="1" applyFill="1" applyBorder="1" applyAlignment="1">
      <alignment/>
    </xf>
    <xf numFmtId="4" fontId="14" fillId="24" borderId="22" xfId="0" applyNumberFormat="1" applyFont="1" applyFill="1" applyBorder="1" applyAlignment="1">
      <alignment horizontal="right"/>
    </xf>
    <xf numFmtId="0" fontId="17" fillId="24" borderId="22" xfId="0" applyFont="1" applyFill="1" applyBorder="1" applyAlignment="1">
      <alignment/>
    </xf>
    <xf numFmtId="4" fontId="15" fillId="0" borderId="22" xfId="0" applyNumberFormat="1" applyFont="1" applyBorder="1" applyAlignment="1">
      <alignment/>
    </xf>
    <xf numFmtId="0" fontId="17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28" fillId="0" borderId="0" xfId="0" applyFont="1" applyAlignment="1">
      <alignment/>
    </xf>
    <xf numFmtId="0" fontId="17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/>
    </xf>
    <xf numFmtId="0" fontId="1" fillId="0" borderId="22" xfId="0" applyFont="1" applyBorder="1" applyAlignment="1">
      <alignment/>
    </xf>
    <xf numFmtId="180" fontId="6" fillId="24" borderId="23" xfId="0" applyNumberFormat="1" applyFont="1" applyFill="1" applyBorder="1" applyAlignment="1">
      <alignment/>
    </xf>
    <xf numFmtId="180" fontId="3" fillId="24" borderId="23" xfId="0" applyNumberFormat="1" applyFont="1" applyFill="1" applyBorder="1" applyAlignment="1">
      <alignment/>
    </xf>
    <xf numFmtId="180" fontId="19" fillId="24" borderId="52" xfId="0" applyNumberFormat="1" applyFont="1" applyFill="1" applyBorder="1" applyAlignment="1">
      <alignment wrapText="1"/>
    </xf>
    <xf numFmtId="180" fontId="6" fillId="0" borderId="23" xfId="0" applyNumberFormat="1" applyFont="1" applyBorder="1" applyAlignment="1">
      <alignment/>
    </xf>
    <xf numFmtId="180" fontId="19" fillId="0" borderId="23" xfId="0" applyNumberFormat="1" applyFont="1" applyBorder="1" applyAlignment="1">
      <alignment/>
    </xf>
    <xf numFmtId="180" fontId="3" fillId="0" borderId="31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6" fillId="0" borderId="38" xfId="0" applyNumberFormat="1" applyFont="1" applyBorder="1" applyAlignment="1">
      <alignment wrapText="1"/>
    </xf>
    <xf numFmtId="180" fontId="6" fillId="0" borderId="40" xfId="0" applyNumberFormat="1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4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48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wrapText="1"/>
    </xf>
    <xf numFmtId="4" fontId="3" fillId="24" borderId="22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0" fontId="18" fillId="0" borderId="22" xfId="0" applyFont="1" applyBorder="1" applyAlignment="1">
      <alignment horizontal="left" wrapText="1"/>
    </xf>
    <xf numFmtId="4" fontId="3" fillId="0" borderId="22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 wrapText="1"/>
    </xf>
    <xf numFmtId="0" fontId="5" fillId="24" borderId="29" xfId="0" applyFont="1" applyFill="1" applyBorder="1" applyAlignment="1">
      <alignment wrapText="1"/>
    </xf>
    <xf numFmtId="0" fontId="4" fillId="24" borderId="21" xfId="0" applyFont="1" applyFill="1" applyBorder="1" applyAlignment="1">
      <alignment wrapText="1"/>
    </xf>
    <xf numFmtId="4" fontId="6" fillId="0" borderId="21" xfId="0" applyNumberFormat="1" applyFont="1" applyBorder="1" applyAlignment="1">
      <alignment horizontal="right" wrapText="1"/>
    </xf>
    <xf numFmtId="49" fontId="6" fillId="0" borderId="38" xfId="0" applyNumberFormat="1" applyFont="1" applyBorder="1" applyAlignment="1">
      <alignment horizontal="center" wrapText="1"/>
    </xf>
    <xf numFmtId="0" fontId="4" fillId="24" borderId="44" xfId="0" applyFont="1" applyFill="1" applyBorder="1" applyAlignment="1">
      <alignment wrapText="1"/>
    </xf>
    <xf numFmtId="4" fontId="6" fillId="0" borderId="44" xfId="0" applyNumberFormat="1" applyFont="1" applyBorder="1" applyAlignment="1">
      <alignment horizontal="right" wrapText="1"/>
    </xf>
    <xf numFmtId="4" fontId="6" fillId="0" borderId="4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/>
    </xf>
    <xf numFmtId="4" fontId="3" fillId="0" borderId="12" xfId="0" applyNumberFormat="1" applyFont="1" applyBorder="1" applyAlignment="1">
      <alignment horizontal="right" wrapText="1"/>
    </xf>
    <xf numFmtId="0" fontId="14" fillId="0" borderId="55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wrapText="1"/>
    </xf>
    <xf numFmtId="4" fontId="3" fillId="24" borderId="10" xfId="0" applyNumberFormat="1" applyFont="1" applyFill="1" applyBorder="1" applyAlignment="1">
      <alignment/>
    </xf>
    <xf numFmtId="0" fontId="5" fillId="24" borderId="14" xfId="0" applyFont="1" applyFill="1" applyBorder="1" applyAlignment="1">
      <alignment wrapText="1"/>
    </xf>
    <xf numFmtId="4" fontId="3" fillId="0" borderId="14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0" fontId="5" fillId="24" borderId="21" xfId="0" applyFont="1" applyFill="1" applyBorder="1" applyAlignment="1">
      <alignment wrapText="1"/>
    </xf>
    <xf numFmtId="4" fontId="3" fillId="0" borderId="24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4" fontId="3" fillId="0" borderId="2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81" fontId="6" fillId="0" borderId="21" xfId="0" applyNumberFormat="1" applyFont="1" applyBorder="1" applyAlignment="1">
      <alignment horizontal="center" wrapText="1"/>
    </xf>
    <xf numFmtId="49" fontId="12" fillId="0" borderId="56" xfId="0" applyNumberFormat="1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4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wrapText="1"/>
    </xf>
    <xf numFmtId="0" fontId="4" fillId="24" borderId="33" xfId="0" applyFont="1" applyFill="1" applyBorder="1" applyAlignment="1">
      <alignment wrapText="1"/>
    </xf>
    <xf numFmtId="4" fontId="6" fillId="0" borderId="33" xfId="0" applyNumberFormat="1" applyFont="1" applyBorder="1" applyAlignment="1">
      <alignment horizontal="right" wrapText="1"/>
    </xf>
    <xf numFmtId="0" fontId="6" fillId="0" borderId="3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9" fontId="3" fillId="0" borderId="38" xfId="0" applyNumberFormat="1" applyFont="1" applyBorder="1" applyAlignment="1">
      <alignment horizontal="center" wrapText="1"/>
    </xf>
    <xf numFmtId="0" fontId="5" fillId="24" borderId="44" xfId="0" applyFont="1" applyFill="1" applyBorder="1" applyAlignment="1">
      <alignment wrapText="1"/>
    </xf>
    <xf numFmtId="4" fontId="3" fillId="0" borderId="44" xfId="0" applyNumberFormat="1" applyFont="1" applyBorder="1" applyAlignment="1">
      <alignment horizontal="right" wrapText="1"/>
    </xf>
    <xf numFmtId="0" fontId="3" fillId="0" borderId="4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4" fontId="6" fillId="0" borderId="4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6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wrapText="1"/>
    </xf>
    <xf numFmtId="0" fontId="1" fillId="0" borderId="51" xfId="0" applyFont="1" applyBorder="1" applyAlignment="1">
      <alignment/>
    </xf>
    <xf numFmtId="0" fontId="1" fillId="0" borderId="61" xfId="0" applyFont="1" applyBorder="1" applyAlignment="1">
      <alignment/>
    </xf>
    <xf numFmtId="0" fontId="6" fillId="0" borderId="62" xfId="0" applyFont="1" applyBorder="1" applyAlignment="1">
      <alignment/>
    </xf>
    <xf numFmtId="0" fontId="9" fillId="0" borderId="51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9" fillId="0" borderId="63" xfId="0" applyFont="1" applyBorder="1" applyAlignment="1">
      <alignment/>
    </xf>
    <xf numFmtId="0" fontId="9" fillId="0" borderId="51" xfId="0" applyFont="1" applyBorder="1" applyAlignment="1">
      <alignment horizontal="left" wrapText="1"/>
    </xf>
    <xf numFmtId="0" fontId="25" fillId="0" borderId="51" xfId="0" applyFont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wrapText="1"/>
    </xf>
    <xf numFmtId="0" fontId="3" fillId="0" borderId="51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9" fillId="0" borderId="5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/>
    </xf>
    <xf numFmtId="0" fontId="4" fillId="24" borderId="19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wrapText="1"/>
    </xf>
    <xf numFmtId="181" fontId="6" fillId="0" borderId="66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right" wrapText="1"/>
    </xf>
    <xf numFmtId="4" fontId="3" fillId="0" borderId="40" xfId="0" applyNumberFormat="1" applyFont="1" applyBorder="1" applyAlignment="1">
      <alignment horizontal="right" wrapText="1"/>
    </xf>
    <xf numFmtId="4" fontId="6" fillId="0" borderId="24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48" xfId="0" applyBorder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4" fillId="0" borderId="2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9" fillId="0" borderId="64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3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67" xfId="0" applyFont="1" applyBorder="1" applyAlignment="1">
      <alignment horizontal="right"/>
    </xf>
    <xf numFmtId="0" fontId="11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24" borderId="49" xfId="0" applyFont="1" applyFill="1" applyBorder="1" applyAlignment="1">
      <alignment horizontal="center" wrapText="1"/>
    </xf>
    <xf numFmtId="0" fontId="6" fillId="24" borderId="67" xfId="0" applyFont="1" applyFill="1" applyBorder="1" applyAlignment="1">
      <alignment horizontal="center" wrapText="1"/>
    </xf>
    <xf numFmtId="0" fontId="6" fillId="24" borderId="58" xfId="0" applyFont="1" applyFill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37" xfId="0" applyFont="1" applyBorder="1" applyAlignment="1">
      <alignment horizontal="center" vertical="center" wrapText="1"/>
    </xf>
    <xf numFmtId="0" fontId="11" fillId="0" borderId="6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6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8" fillId="0" borderId="38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3" xfId="0" applyFont="1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49" fillId="24" borderId="0" xfId="0" applyFont="1" applyFill="1" applyAlignment="1">
      <alignment wrapText="1"/>
    </xf>
    <xf numFmtId="49" fontId="50" fillId="24" borderId="0" xfId="0" applyNumberFormat="1" applyFont="1" applyFill="1" applyAlignment="1">
      <alignment/>
    </xf>
    <xf numFmtId="0" fontId="49" fillId="24" borderId="0" xfId="0" applyFont="1" applyFill="1" applyAlignment="1">
      <alignment/>
    </xf>
    <xf numFmtId="0" fontId="51" fillId="24" borderId="0" xfId="0" applyFont="1" applyFill="1" applyAlignment="1">
      <alignment horizontal="center" vertical="center"/>
    </xf>
    <xf numFmtId="0" fontId="52" fillId="24" borderId="0" xfId="0" applyFont="1" applyFill="1" applyAlignment="1">
      <alignment horizontal="center" vertical="center"/>
    </xf>
    <xf numFmtId="0" fontId="52" fillId="24" borderId="0" xfId="0" applyFont="1" applyFill="1" applyAlignment="1">
      <alignment horizontal="center"/>
    </xf>
    <xf numFmtId="0" fontId="53" fillId="24" borderId="0" xfId="0" applyFont="1" applyFill="1" applyAlignment="1">
      <alignment/>
    </xf>
    <xf numFmtId="0" fontId="50" fillId="24" borderId="22" xfId="0" applyFont="1" applyFill="1" applyBorder="1" applyAlignment="1">
      <alignment horizontal="center" vertical="center" wrapText="1"/>
    </xf>
    <xf numFmtId="49" fontId="50" fillId="24" borderId="22" xfId="0" applyNumberFormat="1" applyFont="1" applyFill="1" applyBorder="1" applyAlignment="1">
      <alignment horizontal="center" vertical="center" textRotation="90" wrapText="1"/>
    </xf>
    <xf numFmtId="0" fontId="54" fillId="0" borderId="22" xfId="0" applyFont="1" applyBorder="1" applyAlignment="1">
      <alignment horizontal="center" vertical="center" wrapText="1"/>
    </xf>
    <xf numFmtId="0" fontId="50" fillId="24" borderId="22" xfId="0" applyFont="1" applyFill="1" applyBorder="1" applyAlignment="1">
      <alignment horizontal="center" vertical="center" textRotation="90" wrapText="1"/>
    </xf>
    <xf numFmtId="0" fontId="50" fillId="0" borderId="22" xfId="0" applyFont="1" applyBorder="1" applyAlignment="1">
      <alignment horizontal="center" vertical="center" wrapText="1"/>
    </xf>
    <xf numFmtId="0" fontId="55" fillId="0" borderId="22" xfId="0" applyFont="1" applyBorder="1" applyAlignment="1">
      <alignment/>
    </xf>
    <xf numFmtId="0" fontId="50" fillId="0" borderId="23" xfId="0" applyFont="1" applyBorder="1" applyAlignment="1">
      <alignment horizontal="center" vertical="center" wrapText="1"/>
    </xf>
    <xf numFmtId="0" fontId="55" fillId="0" borderId="52" xfId="0" applyFont="1" applyBorder="1" applyAlignment="1">
      <alignment/>
    </xf>
    <xf numFmtId="0" fontId="55" fillId="0" borderId="51" xfId="0" applyFont="1" applyBorder="1" applyAlignment="1">
      <alignment/>
    </xf>
    <xf numFmtId="0" fontId="50" fillId="24" borderId="22" xfId="0" applyFont="1" applyFill="1" applyBorder="1" applyAlignment="1">
      <alignment wrapText="1"/>
    </xf>
    <xf numFmtId="49" fontId="50" fillId="24" borderId="22" xfId="0" applyNumberFormat="1" applyFont="1" applyFill="1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180" fontId="56" fillId="0" borderId="22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9" fillId="24" borderId="0" xfId="0" applyFont="1" applyFill="1" applyAlignment="1">
      <alignment horizontal="center" vertical="center" wrapText="1"/>
    </xf>
    <xf numFmtId="0" fontId="50" fillId="24" borderId="22" xfId="0" applyFont="1" applyFill="1" applyBorder="1" applyAlignment="1">
      <alignment horizontal="center" wrapText="1"/>
    </xf>
    <xf numFmtId="49" fontId="50" fillId="24" borderId="22" xfId="0" applyNumberFormat="1" applyFont="1" applyFill="1" applyBorder="1" applyAlignment="1">
      <alignment horizontal="center"/>
    </xf>
    <xf numFmtId="0" fontId="50" fillId="24" borderId="22" xfId="0" applyFont="1" applyFill="1" applyBorder="1" applyAlignment="1">
      <alignment horizontal="center"/>
    </xf>
    <xf numFmtId="0" fontId="50" fillId="24" borderId="22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7" fillId="24" borderId="22" xfId="0" applyFont="1" applyFill="1" applyBorder="1" applyAlignment="1">
      <alignment wrapText="1"/>
    </xf>
    <xf numFmtId="49" fontId="58" fillId="24" borderId="22" xfId="0" applyNumberFormat="1" applyFont="1" applyFill="1" applyBorder="1" applyAlignment="1">
      <alignment wrapText="1"/>
    </xf>
    <xf numFmtId="180" fontId="59" fillId="24" borderId="22" xfId="0" applyNumberFormat="1" applyFont="1" applyFill="1" applyBorder="1" applyAlignment="1">
      <alignment/>
    </xf>
    <xf numFmtId="180" fontId="60" fillId="24" borderId="22" xfId="0" applyNumberFormat="1" applyFont="1" applyFill="1" applyBorder="1" applyAlignment="1">
      <alignment/>
    </xf>
    <xf numFmtId="180" fontId="59" fillId="24" borderId="22" xfId="0" applyNumberFormat="1" applyFont="1" applyFill="1" applyBorder="1" applyAlignment="1">
      <alignment/>
    </xf>
    <xf numFmtId="0" fontId="61" fillId="24" borderId="22" xfId="0" applyFont="1" applyFill="1" applyBorder="1" applyAlignment="1">
      <alignment wrapText="1"/>
    </xf>
    <xf numFmtId="49" fontId="50" fillId="24" borderId="22" xfId="0" applyNumberFormat="1" applyFont="1" applyFill="1" applyBorder="1" applyAlignment="1">
      <alignment wrapText="1"/>
    </xf>
    <xf numFmtId="4" fontId="60" fillId="24" borderId="22" xfId="0" applyNumberFormat="1" applyFont="1" applyFill="1" applyBorder="1" applyAlignment="1">
      <alignment/>
    </xf>
    <xf numFmtId="0" fontId="60" fillId="24" borderId="22" xfId="0" applyFont="1" applyFill="1" applyBorder="1" applyAlignment="1">
      <alignment/>
    </xf>
    <xf numFmtId="49" fontId="58" fillId="24" borderId="22" xfId="0" applyNumberFormat="1" applyFont="1" applyFill="1" applyBorder="1" applyAlignment="1">
      <alignment horizontal="center" wrapText="1"/>
    </xf>
    <xf numFmtId="180" fontId="59" fillId="24" borderId="22" xfId="0" applyNumberFormat="1" applyFont="1" applyFill="1" applyBorder="1" applyAlignment="1">
      <alignment wrapText="1"/>
    </xf>
    <xf numFmtId="49" fontId="50" fillId="24" borderId="22" xfId="0" applyNumberFormat="1" applyFont="1" applyFill="1" applyBorder="1" applyAlignment="1">
      <alignment horizontal="center" wrapText="1"/>
    </xf>
    <xf numFmtId="180" fontId="60" fillId="24" borderId="22" xfId="0" applyNumberFormat="1" applyFont="1" applyFill="1" applyBorder="1" applyAlignment="1">
      <alignment/>
    </xf>
    <xf numFmtId="0" fontId="62" fillId="24" borderId="0" xfId="0" applyFont="1" applyFill="1" applyAlignment="1">
      <alignment/>
    </xf>
    <xf numFmtId="0" fontId="60" fillId="24" borderId="22" xfId="0" applyFont="1" applyFill="1" applyBorder="1" applyAlignment="1">
      <alignment wrapText="1"/>
    </xf>
    <xf numFmtId="181" fontId="60" fillId="24" borderId="22" xfId="0" applyNumberFormat="1" applyFont="1" applyFill="1" applyBorder="1" applyAlignment="1">
      <alignment wrapText="1"/>
    </xf>
    <xf numFmtId="180" fontId="53" fillId="24" borderId="0" xfId="0" applyNumberFormat="1" applyFont="1" applyFill="1" applyAlignment="1">
      <alignment/>
    </xf>
    <xf numFmtId="0" fontId="59" fillId="24" borderId="22" xfId="0" applyFont="1" applyFill="1" applyBorder="1" applyAlignment="1">
      <alignment wrapText="1"/>
    </xf>
    <xf numFmtId="180" fontId="50" fillId="24" borderId="0" xfId="0" applyNumberFormat="1" applyFont="1" applyFill="1" applyAlignment="1">
      <alignment/>
    </xf>
    <xf numFmtId="0" fontId="61" fillId="0" borderId="22" xfId="0" applyFont="1" applyBorder="1" applyAlignment="1">
      <alignment wrapText="1"/>
    </xf>
    <xf numFmtId="49" fontId="50" fillId="24" borderId="22" xfId="0" applyNumberFormat="1" applyFont="1" applyFill="1" applyBorder="1" applyAlignment="1">
      <alignment/>
    </xf>
    <xf numFmtId="49" fontId="58" fillId="24" borderId="22" xfId="0" applyNumberFormat="1" applyFont="1" applyFill="1" applyBorder="1" applyAlignment="1">
      <alignment/>
    </xf>
    <xf numFmtId="0" fontId="60" fillId="24" borderId="22" xfId="0" applyFont="1" applyFill="1" applyBorder="1" applyAlignment="1">
      <alignment/>
    </xf>
    <xf numFmtId="49" fontId="61" fillId="24" borderId="22" xfId="0" applyNumberFormat="1" applyFont="1" applyFill="1" applyBorder="1" applyAlignment="1">
      <alignment wrapText="1"/>
    </xf>
    <xf numFmtId="4" fontId="59" fillId="24" borderId="22" xfId="0" applyNumberFormat="1" applyFont="1" applyFill="1" applyBorder="1" applyAlignment="1">
      <alignment wrapText="1"/>
    </xf>
    <xf numFmtId="0" fontId="57" fillId="24" borderId="22" xfId="0" applyFont="1" applyFill="1" applyBorder="1" applyAlignment="1">
      <alignment horizontal="left" vertical="center" wrapText="1"/>
    </xf>
    <xf numFmtId="0" fontId="61" fillId="0" borderId="22" xfId="0" applyFont="1" applyBorder="1" applyAlignment="1">
      <alignment vertical="center" wrapText="1"/>
    </xf>
    <xf numFmtId="0" fontId="59" fillId="24" borderId="22" xfId="0" applyFont="1" applyFill="1" applyBorder="1" applyAlignment="1">
      <alignment/>
    </xf>
    <xf numFmtId="180" fontId="60" fillId="24" borderId="22" xfId="0" applyNumberFormat="1" applyFont="1" applyFill="1" applyBorder="1" applyAlignment="1">
      <alignment wrapText="1"/>
    </xf>
    <xf numFmtId="180" fontId="61" fillId="24" borderId="0" xfId="0" applyNumberFormat="1" applyFont="1" applyFill="1" applyAlignment="1">
      <alignment/>
    </xf>
    <xf numFmtId="4" fontId="60" fillId="24" borderId="22" xfId="0" applyNumberFormat="1" applyFont="1" applyFill="1" applyBorder="1" applyAlignment="1">
      <alignment/>
    </xf>
    <xf numFmtId="0" fontId="60" fillId="24" borderId="22" xfId="0" applyFont="1" applyFill="1" applyBorder="1" applyAlignment="1">
      <alignment horizontal="center" vertical="center"/>
    </xf>
    <xf numFmtId="0" fontId="59" fillId="24" borderId="22" xfId="0" applyFont="1" applyFill="1" applyBorder="1" applyAlignment="1">
      <alignment horizontal="right"/>
    </xf>
    <xf numFmtId="0" fontId="60" fillId="24" borderId="22" xfId="0" applyFont="1" applyFill="1" applyBorder="1" applyAlignment="1">
      <alignment horizontal="right"/>
    </xf>
    <xf numFmtId="181" fontId="60" fillId="24" borderId="22" xfId="0" applyNumberFormat="1" applyFont="1" applyFill="1" applyBorder="1" applyAlignment="1">
      <alignment/>
    </xf>
    <xf numFmtId="181" fontId="59" fillId="24" borderId="22" xfId="0" applyNumberFormat="1" applyFont="1" applyFill="1" applyBorder="1" applyAlignment="1">
      <alignment/>
    </xf>
    <xf numFmtId="0" fontId="57" fillId="0" borderId="22" xfId="0" applyFont="1" applyBorder="1" applyAlignment="1">
      <alignment wrapText="1"/>
    </xf>
    <xf numFmtId="181" fontId="60" fillId="24" borderId="22" xfId="0" applyNumberFormat="1" applyFont="1" applyFill="1" applyBorder="1" applyAlignment="1">
      <alignment/>
    </xf>
    <xf numFmtId="49" fontId="58" fillId="24" borderId="22" xfId="0" applyNumberFormat="1" applyFont="1" applyFill="1" applyBorder="1" applyAlignment="1">
      <alignment horizontal="left"/>
    </xf>
    <xf numFmtId="49" fontId="50" fillId="24" borderId="22" xfId="0" applyNumberFormat="1" applyFont="1" applyFill="1" applyBorder="1" applyAlignment="1">
      <alignment horizontal="left"/>
    </xf>
    <xf numFmtId="0" fontId="59" fillId="24" borderId="22" xfId="0" applyFont="1" applyFill="1" applyBorder="1" applyAlignment="1">
      <alignment/>
    </xf>
    <xf numFmtId="181" fontId="59" fillId="24" borderId="22" xfId="0" applyNumberFormat="1" applyFont="1" applyFill="1" applyBorder="1" applyAlignment="1">
      <alignment wrapText="1"/>
    </xf>
    <xf numFmtId="0" fontId="50" fillId="24" borderId="0" xfId="0" applyFont="1" applyFill="1" applyAlignment="1">
      <alignment wrapText="1"/>
    </xf>
    <xf numFmtId="0" fontId="50" fillId="24" borderId="0" xfId="0" applyFont="1" applyFill="1" applyAlignment="1">
      <alignment/>
    </xf>
    <xf numFmtId="0" fontId="50" fillId="24" borderId="0" xfId="0" applyFont="1" applyFill="1" applyBorder="1" applyAlignment="1">
      <alignment/>
    </xf>
    <xf numFmtId="4" fontId="50" fillId="24" borderId="0" xfId="0" applyNumberFormat="1" applyFont="1" applyFill="1" applyBorder="1" applyAlignment="1">
      <alignment/>
    </xf>
    <xf numFmtId="180" fontId="59" fillId="24" borderId="0" xfId="0" applyNumberFormat="1" applyFont="1" applyFill="1" applyAlignment="1">
      <alignment/>
    </xf>
    <xf numFmtId="0" fontId="61" fillId="24" borderId="0" xfId="0" applyFont="1" applyFill="1" applyAlignment="1">
      <alignment wrapText="1"/>
    </xf>
    <xf numFmtId="49" fontId="61" fillId="24" borderId="0" xfId="0" applyNumberFormat="1" applyFont="1" applyFill="1" applyAlignment="1">
      <alignment/>
    </xf>
    <xf numFmtId="0" fontId="61" fillId="24" borderId="0" xfId="0" applyFont="1" applyFill="1" applyAlignment="1">
      <alignment/>
    </xf>
    <xf numFmtId="180" fontId="56" fillId="24" borderId="0" xfId="0" applyNumberFormat="1" applyFont="1" applyFill="1" applyAlignment="1">
      <alignment/>
    </xf>
    <xf numFmtId="0" fontId="56" fillId="24" borderId="0" xfId="0" applyFont="1" applyFill="1" applyAlignment="1">
      <alignment/>
    </xf>
    <xf numFmtId="0" fontId="56" fillId="24" borderId="0" xfId="0" applyFont="1" applyFill="1" applyAlignment="1">
      <alignment wrapText="1"/>
    </xf>
    <xf numFmtId="180" fontId="49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Font="1" applyAlignment="1">
      <alignment/>
    </xf>
    <xf numFmtId="0" fontId="8" fillId="24" borderId="0" xfId="0" applyNumberFormat="1" applyFont="1" applyFill="1" applyAlignment="1">
      <alignment horizontal="center" wrapText="1"/>
    </xf>
    <xf numFmtId="0" fontId="8" fillId="24" borderId="0" xfId="0" applyFont="1" applyFill="1" applyAlignment="1">
      <alignment horizont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wrapText="1"/>
    </xf>
    <xf numFmtId="180" fontId="8" fillId="24" borderId="22" xfId="0" applyNumberFormat="1" applyFont="1" applyFill="1" applyBorder="1" applyAlignment="1">
      <alignment wrapText="1"/>
    </xf>
    <xf numFmtId="180" fontId="1" fillId="24" borderId="22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1" fillId="24" borderId="22" xfId="0" applyFont="1" applyFill="1" applyBorder="1" applyAlignment="1">
      <alignment wrapText="1"/>
    </xf>
    <xf numFmtId="0" fontId="28" fillId="24" borderId="22" xfId="0" applyFont="1" applyFill="1" applyBorder="1" applyAlignment="1">
      <alignment wrapText="1"/>
    </xf>
    <xf numFmtId="180" fontId="0" fillId="0" borderId="0" xfId="0" applyNumberFormat="1" applyFont="1" applyAlignment="1">
      <alignment/>
    </xf>
    <xf numFmtId="0" fontId="22" fillId="24" borderId="22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1" fillId="24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>
      <alignment horizontal="right" wrapText="1"/>
    </xf>
    <xf numFmtId="180" fontId="1" fillId="24" borderId="22" xfId="0" applyNumberFormat="1" applyFont="1" applyFill="1" applyBorder="1" applyAlignment="1">
      <alignment horizontal="right" wrapText="1"/>
    </xf>
    <xf numFmtId="4" fontId="1" fillId="24" borderId="22" xfId="0" applyNumberFormat="1" applyFont="1" applyFill="1" applyBorder="1" applyAlignment="1">
      <alignment horizontal="center" wrapText="1"/>
    </xf>
    <xf numFmtId="0" fontId="1" fillId="24" borderId="22" xfId="0" applyNumberFormat="1" applyFont="1" applyFill="1" applyBorder="1" applyAlignment="1">
      <alignment wrapText="1"/>
    </xf>
    <xf numFmtId="0" fontId="1" fillId="24" borderId="22" xfId="0" applyFont="1" applyFill="1" applyBorder="1" applyAlignment="1">
      <alignment wrapText="1"/>
    </xf>
    <xf numFmtId="0" fontId="1" fillId="24" borderId="22" xfId="53" applyFont="1" applyFill="1" applyBorder="1" applyAlignment="1">
      <alignment wrapText="1"/>
      <protection/>
    </xf>
    <xf numFmtId="180" fontId="1" fillId="24" borderId="22" xfId="53" applyNumberFormat="1" applyFont="1" applyFill="1" applyBorder="1" applyAlignment="1">
      <alignment wrapText="1"/>
      <protection/>
    </xf>
    <xf numFmtId="180" fontId="8" fillId="24" borderId="22" xfId="53" applyNumberFormat="1" applyFont="1" applyFill="1" applyBorder="1" applyAlignment="1">
      <alignment wrapText="1"/>
      <protection/>
    </xf>
    <xf numFmtId="180" fontId="0" fillId="0" borderId="0" xfId="0" applyNumberFormat="1" applyFont="1" applyAlignment="1">
      <alignment/>
    </xf>
    <xf numFmtId="180" fontId="1" fillId="24" borderId="0" xfId="0" applyNumberFormat="1" applyFont="1" applyFill="1" applyBorder="1" applyAlignment="1">
      <alignment wrapText="1"/>
    </xf>
    <xf numFmtId="0" fontId="28" fillId="24" borderId="22" xfId="53" applyFont="1" applyFill="1" applyBorder="1" applyAlignment="1">
      <alignment wrapText="1"/>
      <protection/>
    </xf>
    <xf numFmtId="180" fontId="8" fillId="24" borderId="22" xfId="0" applyNumberFormat="1" applyFont="1" applyFill="1" applyBorder="1" applyAlignment="1">
      <alignment/>
    </xf>
    <xf numFmtId="49" fontId="1" fillId="2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2" xfId="0" applyFont="1" applyFill="1" applyBorder="1" applyAlignment="1">
      <alignment horizontal="justify" vertical="center"/>
    </xf>
    <xf numFmtId="0" fontId="17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2386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43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3054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1000%20&#1089;&#1086;&#1094;.&#1087;&#1086;&#1083;&#1080;&#1090;&#1080;&#1082;&#1072;\&#1088;.1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1101.&#1092;&#1080;&#1079;&#1080;&#1095;&#1077;&#1089;&#1082;&#1072;&#1103;%20&#1082;&#1091;&#1083;&#1100;&#1090;&#1091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.1105%20&#1076;&#1088;%20&#1074;&#1086;&#1087;&#1088;&#1086;&#1089;&#1099;%20&#1074;%20&#1086;&#1073;&#1083;&#1072;&#1089;&#1090;&#1080;%20&#1092;&#1080;&#1079;&#1082;&#1091;&#1083;&#1100;&#1090;&#1091;&#1088;&#1099;%20&#1080;%20&#1089;&#1087;&#1086;&#1088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1200%20&#1057;&#1088;&#1077;&#1076;&#1089;&#1090;&#1074;&#1072;%20&#1084;&#1072;&#1089;&#1089;&#1086;&#1074;&#1086;&#1081;%20&#1080;&#1085;&#1092;-&#1080;&#1080;\1202%20&#1055;&#1077;&#1088;&#1080;&#1086;&#1076;.&#1087;&#1077;&#1095;&#1072;&#1090;&#1100;%20&#1080;%20&#1080;&#1079;&#1076;&#1072;&#1090;&#1077;&#1083;&#1100;&#1089;&#1090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04,%20&#1085;&#1072;&#1094;.&#1101;&#1082;&#1086;&#1085;&#1086;&#1084;&#1080;&#1082;&#1072;,%20&#1088;.05%20&#1046;&#1050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2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илиция 1"/>
      <sheetName val="Программа &quot;Комплексные меры&quot;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1001 допл к пенсии"/>
      <sheetName val="1002"/>
      <sheetName val="№2 р1003"/>
      <sheetName val="№3 р 1004"/>
      <sheetName val="№4"/>
      <sheetName val="№5 р 1006"/>
      <sheetName val="Лист2"/>
      <sheetName val="Лист1"/>
    </sheetNames>
    <sheetDataSet>
      <sheetData sheetId="4">
        <row r="51">
          <cell r="R51">
            <v>645.7</v>
          </cell>
        </row>
      </sheetData>
      <sheetData sheetId="6">
        <row r="27">
          <cell r="Q27">
            <v>0</v>
          </cell>
          <cell r="R27">
            <v>11208.999999999998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. 0908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1">
        <row r="27">
          <cell r="R27">
            <v>0</v>
          </cell>
        </row>
      </sheetData>
      <sheetData sheetId="2">
        <row r="27">
          <cell r="R27">
            <v>0</v>
          </cell>
        </row>
      </sheetData>
      <sheetData sheetId="4">
        <row r="27">
          <cell r="R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. 1101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3">
        <row r="27">
          <cell r="Q27">
            <v>32444.9</v>
          </cell>
        </row>
      </sheetData>
      <sheetData sheetId="4">
        <row r="27">
          <cell r="Q27">
            <v>6752.4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05"/>
      <sheetName val="Управление фКиСп (упр)"/>
      <sheetName val="Управление ФКиС (бух)"/>
      <sheetName val="№2"/>
      <sheetName val="№3"/>
      <sheetName val="Лист1"/>
    </sheetNames>
    <sheetDataSet>
      <sheetData sheetId="2">
        <row r="27">
          <cell r="Q27">
            <v>15109.5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202 Мегионские новости"/>
    </sheetNames>
    <sheetDataSet>
      <sheetData sheetId="2">
        <row r="27">
          <cell r="Q27">
            <v>7840.6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9"/>
      <sheetName val="Администрация 0309"/>
      <sheetName val="Служба спасения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7475</v>
          </cell>
          <cell r="R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1"/>
    </sheetNames>
    <sheetDataSet>
      <sheetData sheetId="1">
        <row r="35">
          <cell r="S35">
            <v>8500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02"/>
      <sheetName val="№1"/>
      <sheetName val="№2"/>
      <sheetName val="№3"/>
      <sheetName val="№4"/>
      <sheetName val="№5"/>
      <sheetName val="№6"/>
      <sheetName val="№7"/>
      <sheetName val="ДЮСШ 1"/>
      <sheetName val="ДЮСШ 2"/>
      <sheetName val="ДЮСШ 3"/>
      <sheetName val="ДШИ 1"/>
      <sheetName val="ДШИ 2"/>
      <sheetName val="ДХШ"/>
      <sheetName val="Веч.школа"/>
      <sheetName val="МУ КС"/>
      <sheetName val="ДО"/>
      <sheetName val="МАО &quot;Сош №9&quot;"/>
      <sheetName val="Комбинат общ пит-я"/>
    </sheetNames>
    <sheetDataSet>
      <sheetData sheetId="16">
        <row r="27">
          <cell r="Q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09"/>
      <sheetName val="ДО (ХЭГ,ОК,ЦБ)"/>
      <sheetName val="ХЭГ"/>
      <sheetName val="ОК"/>
      <sheetName val="ЦБ"/>
      <sheetName val="ДО мероприятия"/>
      <sheetName val="ДО нац проект"/>
      <sheetName val="МУ КС обр"/>
      <sheetName val="до"/>
      <sheetName val="Комбинат общ пит"/>
      <sheetName val="5"/>
      <sheetName val="6"/>
      <sheetName val="Лист2"/>
      <sheetName val="Лист1"/>
      <sheetName val="0"/>
    </sheetNames>
    <sheetDataSet>
      <sheetData sheetId="1">
        <row r="27">
          <cell r="Q27">
            <v>27743.1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1">
        <row r="27">
          <cell r="Q27">
            <v>17990.8</v>
          </cell>
        </row>
      </sheetData>
      <sheetData sheetId="2">
        <row r="27">
          <cell r="Q27">
            <v>7280</v>
          </cell>
        </row>
      </sheetData>
      <sheetData sheetId="4">
        <row r="27">
          <cell r="Q27">
            <v>216</v>
          </cell>
          <cell r="R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  <sheetName val="Пр.5 целевые программы"/>
    </sheetNames>
    <sheetDataSet>
      <sheetData sheetId="2">
        <row r="27">
          <cell r="Q27">
            <v>20548.3</v>
          </cell>
          <cell r="R27">
            <v>0</v>
          </cell>
        </row>
      </sheetData>
      <sheetData sheetId="3">
        <row r="27">
          <cell r="Q27">
            <v>16847.4</v>
          </cell>
        </row>
      </sheetData>
      <sheetData sheetId="4">
        <row r="27">
          <cell r="Q27">
            <v>20946.199999999997</v>
          </cell>
        </row>
      </sheetData>
      <sheetData sheetId="6">
        <row r="27">
          <cell r="P27">
            <v>122.1</v>
          </cell>
          <cell r="Q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902"/>
      <sheetName val="жемчужинка"/>
      <sheetName val="стоматология"/>
      <sheetName val="программы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19591.100000000002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1">
        <row r="27">
          <cell r="Q27">
            <v>0</v>
          </cell>
          <cell r="R27">
            <v>3930.3</v>
          </cell>
        </row>
      </sheetData>
      <sheetData sheetId="2">
        <row r="27">
          <cell r="Q27">
            <v>0</v>
          </cell>
          <cell r="R27">
            <v>737.8000000000001</v>
          </cell>
        </row>
      </sheetData>
      <sheetData sheetId="3">
        <row r="27">
          <cell r="Q27">
            <v>0</v>
          </cell>
          <cell r="R27">
            <v>1116.9</v>
          </cell>
        </row>
      </sheetData>
      <sheetData sheetId="4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812"/>
  <sheetViews>
    <sheetView view="pageBreakPreview" zoomScale="75" zoomScaleNormal="42" zoomScaleSheetLayoutView="75" zoomScalePageLayoutView="0" workbookViewId="0" topLeftCell="A9">
      <pane xSplit="3" ySplit="4" topLeftCell="I13" activePane="bottomRight" state="frozen"/>
      <selection pane="topLeft" activeCell="A9" sqref="A9"/>
      <selection pane="topRight" activeCell="D9" sqref="D9"/>
      <selection pane="bottomLeft" activeCell="A13" sqref="A13"/>
      <selection pane="bottomRight" activeCell="A16" sqref="A16"/>
    </sheetView>
  </sheetViews>
  <sheetFormatPr defaultColWidth="9.140625" defaultRowHeight="12.75"/>
  <cols>
    <col min="1" max="1" width="158.7109375" style="651" customWidth="1"/>
    <col min="2" max="2" width="5.421875" style="652" customWidth="1"/>
    <col min="3" max="3" width="6.140625" style="652" customWidth="1"/>
    <col min="4" max="4" width="23.28125" style="653" customWidth="1"/>
    <col min="5" max="5" width="21.57421875" style="653" customWidth="1"/>
    <col min="6" max="6" width="22.140625" style="653" customWidth="1"/>
    <col min="7" max="7" width="21.00390625" style="653" customWidth="1"/>
    <col min="8" max="8" width="24.8515625" style="653" hidden="1" customWidth="1"/>
    <col min="9" max="9" width="28.140625" style="653" customWidth="1"/>
    <col min="10" max="10" width="28.57421875" style="653" customWidth="1"/>
    <col min="11" max="11" width="24.57421875" style="653" customWidth="1"/>
    <col min="12" max="12" width="26.00390625" style="653" customWidth="1"/>
    <col min="13" max="13" width="26.28125" style="653" hidden="1" customWidth="1"/>
    <col min="14" max="14" width="25.8515625" style="653" hidden="1" customWidth="1"/>
    <col min="15" max="15" width="25.140625" style="653" customWidth="1"/>
    <col min="16" max="16" width="25.28125" style="653" customWidth="1"/>
    <col min="17" max="17" width="9.140625" style="653" hidden="1" customWidth="1"/>
    <col min="18" max="18" width="23.00390625" style="653" customWidth="1"/>
    <col min="19" max="19" width="27.28125" style="653" customWidth="1"/>
    <col min="20" max="20" width="24.00390625" style="653" customWidth="1"/>
    <col min="21" max="21" width="28.7109375" style="653" customWidth="1"/>
    <col min="22" max="22" width="20.140625" style="653" customWidth="1"/>
    <col min="23" max="23" width="11.8515625" style="653" bestFit="1" customWidth="1"/>
    <col min="24" max="16384" width="9.140625" style="653" customWidth="1"/>
  </cols>
  <sheetData>
    <row r="1" ht="3.75" customHeight="1"/>
    <row r="2" ht="11.25" customHeight="1" hidden="1"/>
    <row r="3" spans="1:24" ht="36.75" customHeight="1">
      <c r="A3" s="654" t="s">
        <v>1006</v>
      </c>
      <c r="B3" s="654"/>
      <c r="C3" s="654"/>
      <c r="D3" s="654"/>
      <c r="E3" s="654"/>
      <c r="F3" s="654"/>
      <c r="G3" s="654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6"/>
      <c r="S3" s="656"/>
      <c r="T3" s="656"/>
      <c r="U3" s="656"/>
      <c r="V3" s="656"/>
      <c r="W3" s="656"/>
      <c r="X3" s="656"/>
    </row>
    <row r="4" ht="20.25" hidden="1"/>
    <row r="5" ht="86.25" customHeight="1" hidden="1" thickBot="1"/>
    <row r="6" ht="27.75" customHeight="1">
      <c r="U6" s="657" t="s">
        <v>643</v>
      </c>
    </row>
    <row r="7" ht="45" customHeight="1" hidden="1" thickBot="1"/>
    <row r="8" ht="86.25" customHeight="1" hidden="1" thickBot="1"/>
    <row r="9" spans="1:21" ht="45.75" customHeight="1">
      <c r="A9" s="658" t="s">
        <v>1007</v>
      </c>
      <c r="B9" s="659" t="s">
        <v>1008</v>
      </c>
      <c r="C9" s="659" t="s">
        <v>1009</v>
      </c>
      <c r="D9" s="658" t="s">
        <v>942</v>
      </c>
      <c r="E9" s="658" t="s">
        <v>1146</v>
      </c>
      <c r="F9" s="660"/>
      <c r="G9" s="660"/>
      <c r="H9" s="658" t="s">
        <v>669</v>
      </c>
      <c r="I9" s="658"/>
      <c r="J9" s="658"/>
      <c r="K9" s="658"/>
      <c r="L9" s="658"/>
      <c r="M9" s="658"/>
      <c r="N9" s="658"/>
      <c r="O9" s="658"/>
      <c r="P9" s="658"/>
      <c r="Q9" s="658"/>
      <c r="R9" s="658" t="s">
        <v>1091</v>
      </c>
      <c r="S9" s="658" t="s">
        <v>598</v>
      </c>
      <c r="T9" s="658"/>
      <c r="U9" s="658"/>
    </row>
    <row r="10" spans="1:21" ht="42" customHeight="1">
      <c r="A10" s="658"/>
      <c r="B10" s="659"/>
      <c r="C10" s="659"/>
      <c r="D10" s="660"/>
      <c r="E10" s="658" t="s">
        <v>1012</v>
      </c>
      <c r="F10" s="661" t="s">
        <v>1010</v>
      </c>
      <c r="G10" s="661" t="s">
        <v>1011</v>
      </c>
      <c r="H10" s="662" t="s">
        <v>789</v>
      </c>
      <c r="I10" s="663"/>
      <c r="J10" s="663"/>
      <c r="K10" s="663"/>
      <c r="L10" s="663"/>
      <c r="M10" s="663"/>
      <c r="O10" s="664" t="s">
        <v>788</v>
      </c>
      <c r="P10" s="665"/>
      <c r="Q10" s="666"/>
      <c r="R10" s="658"/>
      <c r="S10" s="658" t="s">
        <v>1012</v>
      </c>
      <c r="T10" s="661" t="s">
        <v>1010</v>
      </c>
      <c r="U10" s="661" t="s">
        <v>1011</v>
      </c>
    </row>
    <row r="11" spans="1:21" s="672" customFormat="1" ht="268.5" customHeight="1">
      <c r="A11" s="667"/>
      <c r="B11" s="668"/>
      <c r="C11" s="668"/>
      <c r="D11" s="660"/>
      <c r="E11" s="660"/>
      <c r="F11" s="660"/>
      <c r="G11" s="660"/>
      <c r="H11" s="669"/>
      <c r="I11" s="670" t="s">
        <v>97</v>
      </c>
      <c r="J11" s="670" t="s">
        <v>655</v>
      </c>
      <c r="K11" s="670" t="s">
        <v>974</v>
      </c>
      <c r="L11" s="670" t="s">
        <v>601</v>
      </c>
      <c r="M11" s="670"/>
      <c r="N11" s="670" t="s">
        <v>22</v>
      </c>
      <c r="O11" s="670" t="s">
        <v>22</v>
      </c>
      <c r="P11" s="670" t="s">
        <v>1059</v>
      </c>
      <c r="Q11" s="671"/>
      <c r="R11" s="660"/>
      <c r="S11" s="660"/>
      <c r="T11" s="660"/>
      <c r="U11" s="660"/>
    </row>
    <row r="12" spans="1:21" s="677" customFormat="1" ht="23.25" customHeight="1">
      <c r="A12" s="673">
        <v>1</v>
      </c>
      <c r="B12" s="674">
        <v>2</v>
      </c>
      <c r="C12" s="674">
        <v>3</v>
      </c>
      <c r="D12" s="675">
        <v>4</v>
      </c>
      <c r="E12" s="676">
        <v>5</v>
      </c>
      <c r="F12" s="676">
        <v>6</v>
      </c>
      <c r="G12" s="676">
        <v>7</v>
      </c>
      <c r="H12" s="676">
        <v>8</v>
      </c>
      <c r="I12" s="676">
        <v>8</v>
      </c>
      <c r="J12" s="676">
        <v>9</v>
      </c>
      <c r="K12" s="676">
        <v>10</v>
      </c>
      <c r="L12" s="676">
        <v>11</v>
      </c>
      <c r="M12" s="676">
        <v>10</v>
      </c>
      <c r="N12" s="676">
        <v>9</v>
      </c>
      <c r="O12" s="676">
        <v>12</v>
      </c>
      <c r="P12" s="676">
        <v>13</v>
      </c>
      <c r="Q12" s="676">
        <v>12</v>
      </c>
      <c r="R12" s="676">
        <v>14</v>
      </c>
      <c r="S12" s="676">
        <v>15</v>
      </c>
      <c r="T12" s="676">
        <v>16</v>
      </c>
      <c r="U12" s="676">
        <v>17</v>
      </c>
    </row>
    <row r="13" spans="1:21" s="657" customFormat="1" ht="36.75" customHeight="1">
      <c r="A13" s="678" t="s">
        <v>1013</v>
      </c>
      <c r="B13" s="679" t="s">
        <v>591</v>
      </c>
      <c r="C13" s="679" t="s">
        <v>592</v>
      </c>
      <c r="D13" s="680">
        <f>SUM(D14+D16+D20+D24+D28+D30+D22)</f>
        <v>262616.8</v>
      </c>
      <c r="E13" s="680">
        <f>SUM(G13+F13)</f>
        <v>304165.10000000003</v>
      </c>
      <c r="F13" s="680">
        <f aca="true" t="shared" si="0" ref="F13:Q13">SUM(F14+F16+F20+F24+F28+F30+F22)</f>
        <v>288801.7</v>
      </c>
      <c r="G13" s="680">
        <f t="shared" si="0"/>
        <v>15363.400000000001</v>
      </c>
      <c r="H13" s="680">
        <f t="shared" si="0"/>
        <v>0</v>
      </c>
      <c r="I13" s="680">
        <f>SUM(I14+I16+I20+I24+I28+I30+I22)</f>
        <v>2457.7</v>
      </c>
      <c r="J13" s="680"/>
      <c r="K13" s="680">
        <f>SUM(K14+K16+K20+K24+K28+K30+K22)</f>
        <v>0</v>
      </c>
      <c r="L13" s="680">
        <f>SUM(L14+L16+L20+L24+L28+L30+L22)</f>
        <v>2224.4</v>
      </c>
      <c r="M13" s="680">
        <f t="shared" si="0"/>
        <v>0</v>
      </c>
      <c r="N13" s="680">
        <f t="shared" si="0"/>
        <v>0</v>
      </c>
      <c r="O13" s="680"/>
      <c r="P13" s="680">
        <f t="shared" si="0"/>
        <v>320</v>
      </c>
      <c r="Q13" s="680">
        <f t="shared" si="0"/>
        <v>0</v>
      </c>
      <c r="R13" s="681">
        <f>SUM(H13:Q13)</f>
        <v>5002.1</v>
      </c>
      <c r="S13" s="680">
        <f>SUM(T13:U13)</f>
        <v>309167.20000000007</v>
      </c>
      <c r="T13" s="682">
        <f>SUM(F13+I13+J13+K13+L13+M13+N13)</f>
        <v>293483.80000000005</v>
      </c>
      <c r="U13" s="682">
        <f>SUM(G13+O13+P13)</f>
        <v>15683.400000000001</v>
      </c>
    </row>
    <row r="14" spans="1:21" s="657" customFormat="1" ht="25.5" customHeight="1">
      <c r="A14" s="678" t="s">
        <v>1020</v>
      </c>
      <c r="B14" s="679" t="s">
        <v>591</v>
      </c>
      <c r="C14" s="679" t="s">
        <v>593</v>
      </c>
      <c r="D14" s="680">
        <f>SUM(D15)</f>
        <v>3069.4</v>
      </c>
      <c r="E14" s="680">
        <f>SUM(G14+F14)</f>
        <v>3833.8</v>
      </c>
      <c r="F14" s="680">
        <f aca="true" t="shared" si="1" ref="F14:Q14">SUM(F15)</f>
        <v>3833.8</v>
      </c>
      <c r="G14" s="680">
        <f t="shared" si="1"/>
        <v>0</v>
      </c>
      <c r="H14" s="680">
        <f t="shared" si="1"/>
        <v>0</v>
      </c>
      <c r="I14" s="680">
        <f>SUM(I15)</f>
        <v>0</v>
      </c>
      <c r="J14" s="680"/>
      <c r="K14" s="680">
        <f>SUM(K15)</f>
        <v>0</v>
      </c>
      <c r="L14" s="680">
        <f t="shared" si="1"/>
        <v>0</v>
      </c>
      <c r="M14" s="680">
        <f t="shared" si="1"/>
        <v>0</v>
      </c>
      <c r="N14" s="680">
        <f t="shared" si="1"/>
        <v>0</v>
      </c>
      <c r="O14" s="680"/>
      <c r="P14" s="680">
        <f t="shared" si="1"/>
        <v>0</v>
      </c>
      <c r="Q14" s="680">
        <f t="shared" si="1"/>
        <v>0</v>
      </c>
      <c r="R14" s="681">
        <f aca="true" t="shared" si="2" ref="R14:R76">SUM(H14:Q14)</f>
        <v>0</v>
      </c>
      <c r="S14" s="680">
        <f aca="true" t="shared" si="3" ref="S14:S77">SUM(T14:U14)</f>
        <v>3833.8</v>
      </c>
      <c r="T14" s="682">
        <f aca="true" t="shared" si="4" ref="T14:T77">SUM(F14+I14+J14+K14+L14+M14+N14)</f>
        <v>3833.8</v>
      </c>
      <c r="U14" s="682">
        <f aca="true" t="shared" si="5" ref="U14:U77">SUM(G14+O14+P14)</f>
        <v>0</v>
      </c>
    </row>
    <row r="15" spans="1:21" s="657" customFormat="1" ht="28.5" customHeight="1">
      <c r="A15" s="683" t="s">
        <v>250</v>
      </c>
      <c r="B15" s="684" t="s">
        <v>591</v>
      </c>
      <c r="C15" s="684" t="s">
        <v>593</v>
      </c>
      <c r="D15" s="685">
        <v>3069.4</v>
      </c>
      <c r="E15" s="680">
        <f aca="true" t="shared" si="6" ref="E15:E42">SUM(G15+F15)</f>
        <v>3833.8</v>
      </c>
      <c r="F15" s="685">
        <v>3833.8</v>
      </c>
      <c r="G15" s="685"/>
      <c r="H15" s="685"/>
      <c r="I15" s="685"/>
      <c r="J15" s="685"/>
      <c r="K15" s="685"/>
      <c r="L15" s="685"/>
      <c r="M15" s="686"/>
      <c r="N15" s="685"/>
      <c r="O15" s="685"/>
      <c r="P15" s="685"/>
      <c r="Q15" s="685"/>
      <c r="R15" s="681">
        <f t="shared" si="2"/>
        <v>0</v>
      </c>
      <c r="S15" s="680">
        <f t="shared" si="3"/>
        <v>3833.8</v>
      </c>
      <c r="T15" s="682">
        <f t="shared" si="4"/>
        <v>3833.8</v>
      </c>
      <c r="U15" s="682">
        <f t="shared" si="5"/>
        <v>0</v>
      </c>
    </row>
    <row r="16" spans="1:21" s="657" customFormat="1" ht="48" customHeight="1">
      <c r="A16" s="678" t="s">
        <v>252</v>
      </c>
      <c r="B16" s="687" t="s">
        <v>591</v>
      </c>
      <c r="C16" s="687" t="s">
        <v>594</v>
      </c>
      <c r="D16" s="688">
        <f>SUM(D17+D18+D19)</f>
        <v>15374.9</v>
      </c>
      <c r="E16" s="680">
        <f t="shared" si="6"/>
        <v>17085.9</v>
      </c>
      <c r="F16" s="688">
        <f aca="true" t="shared" si="7" ref="F16:Q16">SUM(F17+F18+F19)</f>
        <v>17085.9</v>
      </c>
      <c r="G16" s="688">
        <f t="shared" si="7"/>
        <v>0</v>
      </c>
      <c r="H16" s="688">
        <f t="shared" si="7"/>
        <v>0</v>
      </c>
      <c r="I16" s="688">
        <f>SUM(I17+I18+I19)</f>
        <v>0</v>
      </c>
      <c r="J16" s="688"/>
      <c r="K16" s="688">
        <f>SUM(K17+K18+K19)</f>
        <v>0</v>
      </c>
      <c r="L16" s="688">
        <f t="shared" si="7"/>
        <v>0</v>
      </c>
      <c r="M16" s="688">
        <f t="shared" si="7"/>
        <v>0</v>
      </c>
      <c r="N16" s="688">
        <f t="shared" si="7"/>
        <v>0</v>
      </c>
      <c r="O16" s="688"/>
      <c r="P16" s="688">
        <f t="shared" si="7"/>
        <v>0</v>
      </c>
      <c r="Q16" s="688">
        <f t="shared" si="7"/>
        <v>0</v>
      </c>
      <c r="R16" s="681">
        <f t="shared" si="2"/>
        <v>0</v>
      </c>
      <c r="S16" s="680">
        <f t="shared" si="3"/>
        <v>17085.9</v>
      </c>
      <c r="T16" s="682">
        <f t="shared" si="4"/>
        <v>17085.9</v>
      </c>
      <c r="U16" s="682">
        <f t="shared" si="5"/>
        <v>0</v>
      </c>
    </row>
    <row r="17" spans="1:21" s="657" customFormat="1" ht="28.5" customHeight="1">
      <c r="A17" s="683" t="s">
        <v>852</v>
      </c>
      <c r="B17" s="689" t="s">
        <v>591</v>
      </c>
      <c r="C17" s="689" t="s">
        <v>594</v>
      </c>
      <c r="D17" s="690">
        <v>2853.2</v>
      </c>
      <c r="E17" s="680">
        <f t="shared" si="6"/>
        <v>3567.1</v>
      </c>
      <c r="F17" s="690">
        <v>3567.1</v>
      </c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81">
        <f t="shared" si="2"/>
        <v>0</v>
      </c>
      <c r="S17" s="680">
        <f t="shared" si="3"/>
        <v>3567.1</v>
      </c>
      <c r="T17" s="682">
        <f t="shared" si="4"/>
        <v>3567.1</v>
      </c>
      <c r="U17" s="682">
        <f t="shared" si="5"/>
        <v>0</v>
      </c>
    </row>
    <row r="18" spans="1:21" s="657" customFormat="1" ht="46.5" customHeight="1">
      <c r="A18" s="683" t="s">
        <v>853</v>
      </c>
      <c r="B18" s="689" t="s">
        <v>591</v>
      </c>
      <c r="C18" s="689" t="s">
        <v>594</v>
      </c>
      <c r="D18" s="690">
        <v>1487.2</v>
      </c>
      <c r="E18" s="680">
        <f t="shared" si="6"/>
        <v>1654.3</v>
      </c>
      <c r="F18" s="690">
        <v>1654.3</v>
      </c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81">
        <f t="shared" si="2"/>
        <v>0</v>
      </c>
      <c r="S18" s="680">
        <f t="shared" si="3"/>
        <v>1654.3</v>
      </c>
      <c r="T18" s="682">
        <f t="shared" si="4"/>
        <v>1654.3</v>
      </c>
      <c r="U18" s="682">
        <f t="shared" si="5"/>
        <v>0</v>
      </c>
    </row>
    <row r="19" spans="1:21" s="657" customFormat="1" ht="29.25" customHeight="1">
      <c r="A19" s="683" t="s">
        <v>854</v>
      </c>
      <c r="B19" s="689" t="s">
        <v>591</v>
      </c>
      <c r="C19" s="689" t="s">
        <v>594</v>
      </c>
      <c r="D19" s="690">
        <v>11034.5</v>
      </c>
      <c r="E19" s="680">
        <f t="shared" si="6"/>
        <v>11864.5</v>
      </c>
      <c r="F19" s="690">
        <v>11864.5</v>
      </c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81">
        <f t="shared" si="2"/>
        <v>0</v>
      </c>
      <c r="S19" s="680">
        <f t="shared" si="3"/>
        <v>11864.5</v>
      </c>
      <c r="T19" s="682">
        <f t="shared" si="4"/>
        <v>11864.5</v>
      </c>
      <c r="U19" s="682">
        <f t="shared" si="5"/>
        <v>0</v>
      </c>
    </row>
    <row r="20" spans="1:21" s="657" customFormat="1" ht="26.25" customHeight="1">
      <c r="A20" s="678" t="s">
        <v>855</v>
      </c>
      <c r="B20" s="687" t="s">
        <v>591</v>
      </c>
      <c r="C20" s="687" t="s">
        <v>628</v>
      </c>
      <c r="D20" s="688">
        <f>SUM(D21)</f>
        <v>161180.1</v>
      </c>
      <c r="E20" s="680">
        <f t="shared" si="6"/>
        <v>181227.1</v>
      </c>
      <c r="F20" s="688">
        <f aca="true" t="shared" si="8" ref="F20:Q20">SUM(F21)</f>
        <v>181227.1</v>
      </c>
      <c r="G20" s="688">
        <f t="shared" si="8"/>
        <v>0</v>
      </c>
      <c r="H20" s="688">
        <f t="shared" si="8"/>
        <v>0</v>
      </c>
      <c r="I20" s="688">
        <f t="shared" si="8"/>
        <v>343.3</v>
      </c>
      <c r="J20" s="688"/>
      <c r="K20" s="688">
        <f t="shared" si="8"/>
        <v>0</v>
      </c>
      <c r="L20" s="688">
        <f t="shared" si="8"/>
        <v>0</v>
      </c>
      <c r="M20" s="688">
        <f t="shared" si="8"/>
        <v>0</v>
      </c>
      <c r="N20" s="688">
        <f t="shared" si="8"/>
        <v>0</v>
      </c>
      <c r="O20" s="688"/>
      <c r="P20" s="688">
        <f t="shared" si="8"/>
        <v>0</v>
      </c>
      <c r="Q20" s="688">
        <f t="shared" si="8"/>
        <v>0</v>
      </c>
      <c r="R20" s="681">
        <f t="shared" si="2"/>
        <v>343.3</v>
      </c>
      <c r="S20" s="680">
        <f t="shared" si="3"/>
        <v>181570.4</v>
      </c>
      <c r="T20" s="682">
        <f t="shared" si="4"/>
        <v>181570.4</v>
      </c>
      <c r="U20" s="682">
        <f t="shared" si="5"/>
        <v>0</v>
      </c>
    </row>
    <row r="21" spans="1:21" s="657" customFormat="1" ht="27.75" customHeight="1">
      <c r="A21" s="683" t="s">
        <v>857</v>
      </c>
      <c r="B21" s="689" t="s">
        <v>591</v>
      </c>
      <c r="C21" s="689" t="s">
        <v>628</v>
      </c>
      <c r="D21" s="690">
        <v>161180.1</v>
      </c>
      <c r="E21" s="680">
        <f t="shared" si="6"/>
        <v>181227.1</v>
      </c>
      <c r="F21" s="690">
        <v>181227.1</v>
      </c>
      <c r="G21" s="690"/>
      <c r="H21" s="690"/>
      <c r="I21" s="690">
        <v>343.3</v>
      </c>
      <c r="J21" s="690"/>
      <c r="K21" s="690"/>
      <c r="L21" s="690"/>
      <c r="M21" s="690"/>
      <c r="N21" s="690"/>
      <c r="O21" s="690"/>
      <c r="P21" s="690"/>
      <c r="Q21" s="690"/>
      <c r="R21" s="681">
        <f t="shared" si="2"/>
        <v>343.3</v>
      </c>
      <c r="S21" s="680">
        <f t="shared" si="3"/>
        <v>181570.4</v>
      </c>
      <c r="T21" s="682">
        <f t="shared" si="4"/>
        <v>181570.4</v>
      </c>
      <c r="U21" s="682">
        <f t="shared" si="5"/>
        <v>0</v>
      </c>
    </row>
    <row r="22" spans="1:21" s="691" customFormat="1" ht="33.75" customHeight="1">
      <c r="A22" s="678" t="s">
        <v>858</v>
      </c>
      <c r="B22" s="679" t="s">
        <v>591</v>
      </c>
      <c r="C22" s="679" t="s">
        <v>527</v>
      </c>
      <c r="D22" s="688">
        <f>SUM(D23)</f>
        <v>0</v>
      </c>
      <c r="E22" s="680">
        <f t="shared" si="6"/>
        <v>2.2</v>
      </c>
      <c r="F22" s="688">
        <f>SUM(F23)</f>
        <v>0</v>
      </c>
      <c r="G22" s="688">
        <f>SUM(G23)</f>
        <v>2.2</v>
      </c>
      <c r="H22" s="688"/>
      <c r="I22" s="688">
        <f aca="true" t="shared" si="9" ref="I22:Q22">SUM(I23)</f>
        <v>0</v>
      </c>
      <c r="J22" s="688"/>
      <c r="K22" s="688">
        <f t="shared" si="9"/>
        <v>0</v>
      </c>
      <c r="L22" s="688">
        <f t="shared" si="9"/>
        <v>0</v>
      </c>
      <c r="M22" s="688">
        <f t="shared" si="9"/>
        <v>0</v>
      </c>
      <c r="N22" s="688">
        <f t="shared" si="9"/>
        <v>0</v>
      </c>
      <c r="O22" s="688"/>
      <c r="P22" s="688">
        <f t="shared" si="9"/>
        <v>0</v>
      </c>
      <c r="Q22" s="688">
        <f t="shared" si="9"/>
        <v>0</v>
      </c>
      <c r="R22" s="681">
        <f t="shared" si="2"/>
        <v>0</v>
      </c>
      <c r="S22" s="680">
        <f t="shared" si="3"/>
        <v>2.2</v>
      </c>
      <c r="T22" s="682">
        <f t="shared" si="4"/>
        <v>0</v>
      </c>
      <c r="U22" s="682">
        <f t="shared" si="5"/>
        <v>2.2</v>
      </c>
    </row>
    <row r="23" spans="1:21" s="657" customFormat="1" ht="42.75" customHeight="1">
      <c r="A23" s="683" t="s">
        <v>859</v>
      </c>
      <c r="B23" s="684" t="s">
        <v>591</v>
      </c>
      <c r="C23" s="684" t="s">
        <v>527</v>
      </c>
      <c r="D23" s="690"/>
      <c r="E23" s="680">
        <f t="shared" si="6"/>
        <v>2.2</v>
      </c>
      <c r="F23" s="690"/>
      <c r="G23" s="690">
        <v>2.2</v>
      </c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81">
        <f t="shared" si="2"/>
        <v>0</v>
      </c>
      <c r="S23" s="680">
        <f t="shared" si="3"/>
        <v>2.2</v>
      </c>
      <c r="T23" s="682">
        <f t="shared" si="4"/>
        <v>0</v>
      </c>
      <c r="U23" s="682">
        <f t="shared" si="5"/>
        <v>2.2</v>
      </c>
    </row>
    <row r="24" spans="1:21" s="657" customFormat="1" ht="29.25" customHeight="1">
      <c r="A24" s="678" t="s">
        <v>860</v>
      </c>
      <c r="B24" s="687" t="s">
        <v>591</v>
      </c>
      <c r="C24" s="687" t="s">
        <v>629</v>
      </c>
      <c r="D24" s="680">
        <f>SUM(D25+D26+D27)</f>
        <v>34030.8</v>
      </c>
      <c r="E24" s="680">
        <f t="shared" si="6"/>
        <v>39546.9</v>
      </c>
      <c r="F24" s="680">
        <f aca="true" t="shared" si="10" ref="F24:Q24">SUM(F25+F26+F27)</f>
        <v>39546.9</v>
      </c>
      <c r="G24" s="680">
        <f t="shared" si="10"/>
        <v>0</v>
      </c>
      <c r="H24" s="680">
        <f t="shared" si="10"/>
        <v>0</v>
      </c>
      <c r="I24" s="680">
        <f>SUM(I25+I26+I27)</f>
        <v>173.5</v>
      </c>
      <c r="J24" s="680"/>
      <c r="K24" s="680">
        <f>SUM(K25+K26+K27)</f>
        <v>0</v>
      </c>
      <c r="L24" s="680">
        <f>SUM(L25+L26+L27)</f>
        <v>0</v>
      </c>
      <c r="M24" s="680">
        <f t="shared" si="10"/>
        <v>0</v>
      </c>
      <c r="N24" s="680">
        <f t="shared" si="10"/>
        <v>0</v>
      </c>
      <c r="O24" s="680"/>
      <c r="P24" s="680">
        <f t="shared" si="10"/>
        <v>0</v>
      </c>
      <c r="Q24" s="680">
        <f t="shared" si="10"/>
        <v>0</v>
      </c>
      <c r="R24" s="681">
        <f t="shared" si="2"/>
        <v>173.5</v>
      </c>
      <c r="S24" s="680">
        <f t="shared" si="3"/>
        <v>39720.4</v>
      </c>
      <c r="T24" s="682">
        <f t="shared" si="4"/>
        <v>39720.4</v>
      </c>
      <c r="U24" s="682">
        <f t="shared" si="5"/>
        <v>0</v>
      </c>
    </row>
    <row r="25" spans="1:21" s="657" customFormat="1" ht="27" customHeight="1">
      <c r="A25" s="683" t="s">
        <v>888</v>
      </c>
      <c r="B25" s="689" t="s">
        <v>591</v>
      </c>
      <c r="C25" s="689" t="s">
        <v>629</v>
      </c>
      <c r="D25" s="690">
        <v>26571</v>
      </c>
      <c r="E25" s="680">
        <f t="shared" si="6"/>
        <v>31919.9</v>
      </c>
      <c r="F25" s="690">
        <v>31919.9</v>
      </c>
      <c r="G25" s="690"/>
      <c r="H25" s="690"/>
      <c r="I25" s="690">
        <v>173.5</v>
      </c>
      <c r="J25" s="690"/>
      <c r="K25" s="690"/>
      <c r="L25" s="690"/>
      <c r="M25" s="690"/>
      <c r="N25" s="690"/>
      <c r="O25" s="690"/>
      <c r="P25" s="690"/>
      <c r="Q25" s="690"/>
      <c r="R25" s="681">
        <f t="shared" si="2"/>
        <v>173.5</v>
      </c>
      <c r="S25" s="680">
        <f t="shared" si="3"/>
        <v>32093.4</v>
      </c>
      <c r="T25" s="682">
        <f t="shared" si="4"/>
        <v>32093.4</v>
      </c>
      <c r="U25" s="682">
        <f t="shared" si="5"/>
        <v>0</v>
      </c>
    </row>
    <row r="26" spans="1:21" s="657" customFormat="1" ht="27.75" customHeight="1">
      <c r="A26" s="683" t="s">
        <v>889</v>
      </c>
      <c r="B26" s="689" t="s">
        <v>591</v>
      </c>
      <c r="C26" s="689" t="s">
        <v>629</v>
      </c>
      <c r="D26" s="690">
        <v>4617.7</v>
      </c>
      <c r="E26" s="680">
        <f t="shared" si="6"/>
        <v>5691.9</v>
      </c>
      <c r="F26" s="690">
        <v>5691.9</v>
      </c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81">
        <f t="shared" si="2"/>
        <v>0</v>
      </c>
      <c r="S26" s="680">
        <f t="shared" si="3"/>
        <v>5691.9</v>
      </c>
      <c r="T26" s="682">
        <f t="shared" si="4"/>
        <v>5691.9</v>
      </c>
      <c r="U26" s="682">
        <f t="shared" si="5"/>
        <v>0</v>
      </c>
    </row>
    <row r="27" spans="1:21" s="657" customFormat="1" ht="28.5" customHeight="1">
      <c r="A27" s="683" t="s">
        <v>892</v>
      </c>
      <c r="B27" s="689" t="s">
        <v>591</v>
      </c>
      <c r="C27" s="689" t="s">
        <v>629</v>
      </c>
      <c r="D27" s="690">
        <v>2842.1</v>
      </c>
      <c r="E27" s="680">
        <f t="shared" si="6"/>
        <v>1935.1</v>
      </c>
      <c r="F27" s="690">
        <v>1935.1</v>
      </c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81">
        <f t="shared" si="2"/>
        <v>0</v>
      </c>
      <c r="S27" s="680">
        <f t="shared" si="3"/>
        <v>1935.1</v>
      </c>
      <c r="T27" s="682">
        <f t="shared" si="4"/>
        <v>1935.1</v>
      </c>
      <c r="U27" s="682">
        <f t="shared" si="5"/>
        <v>0</v>
      </c>
    </row>
    <row r="28" spans="1:21" s="657" customFormat="1" ht="26.25" customHeight="1">
      <c r="A28" s="678" t="s">
        <v>894</v>
      </c>
      <c r="B28" s="687" t="s">
        <v>591</v>
      </c>
      <c r="C28" s="687" t="s">
        <v>630</v>
      </c>
      <c r="D28" s="688">
        <f>SUM(D29)</f>
        <v>3000</v>
      </c>
      <c r="E28" s="680">
        <f t="shared" si="6"/>
        <v>2066.2</v>
      </c>
      <c r="F28" s="688">
        <f aca="true" t="shared" si="11" ref="F28:Q28">SUM(F29)</f>
        <v>2066.2</v>
      </c>
      <c r="G28" s="688">
        <f t="shared" si="11"/>
        <v>0</v>
      </c>
      <c r="H28" s="688">
        <f t="shared" si="11"/>
        <v>0</v>
      </c>
      <c r="I28" s="688">
        <f>SUM(I29)</f>
        <v>82.1</v>
      </c>
      <c r="J28" s="688">
        <f>SUM(J29)</f>
        <v>0</v>
      </c>
      <c r="K28" s="688">
        <f>SUM(K29)</f>
        <v>0</v>
      </c>
      <c r="L28" s="688">
        <f t="shared" si="11"/>
        <v>0</v>
      </c>
      <c r="M28" s="688">
        <f t="shared" si="11"/>
        <v>0</v>
      </c>
      <c r="N28" s="688">
        <f t="shared" si="11"/>
        <v>0</v>
      </c>
      <c r="O28" s="688"/>
      <c r="P28" s="688">
        <f t="shared" si="11"/>
        <v>0</v>
      </c>
      <c r="Q28" s="688">
        <f t="shared" si="11"/>
        <v>0</v>
      </c>
      <c r="R28" s="681">
        <f t="shared" si="2"/>
        <v>82.1</v>
      </c>
      <c r="S28" s="680">
        <f t="shared" si="3"/>
        <v>2148.2999999999997</v>
      </c>
      <c r="T28" s="682">
        <f t="shared" si="4"/>
        <v>2148.2999999999997</v>
      </c>
      <c r="U28" s="682">
        <f t="shared" si="5"/>
        <v>0</v>
      </c>
    </row>
    <row r="29" spans="1:21" s="657" customFormat="1" ht="27.75" customHeight="1">
      <c r="A29" s="683" t="s">
        <v>895</v>
      </c>
      <c r="B29" s="689" t="s">
        <v>591</v>
      </c>
      <c r="C29" s="689" t="s">
        <v>630</v>
      </c>
      <c r="D29" s="690">
        <v>3000</v>
      </c>
      <c r="E29" s="680">
        <f t="shared" si="6"/>
        <v>2066.2</v>
      </c>
      <c r="F29" s="690">
        <v>2066.2</v>
      </c>
      <c r="G29" s="690"/>
      <c r="H29" s="690"/>
      <c r="I29" s="690">
        <v>82.1</v>
      </c>
      <c r="J29" s="690"/>
      <c r="K29" s="690"/>
      <c r="L29" s="690"/>
      <c r="M29" s="690"/>
      <c r="N29" s="690"/>
      <c r="O29" s="690"/>
      <c r="P29" s="690"/>
      <c r="Q29" s="690"/>
      <c r="R29" s="681">
        <f t="shared" si="2"/>
        <v>82.1</v>
      </c>
      <c r="S29" s="680">
        <f t="shared" si="3"/>
        <v>2148.2999999999997</v>
      </c>
      <c r="T29" s="682">
        <f t="shared" si="4"/>
        <v>2148.2999999999997</v>
      </c>
      <c r="U29" s="682">
        <f t="shared" si="5"/>
        <v>0</v>
      </c>
    </row>
    <row r="30" spans="1:21" s="657" customFormat="1" ht="25.5" customHeight="1">
      <c r="A30" s="678" t="s">
        <v>896</v>
      </c>
      <c r="B30" s="687" t="s">
        <v>591</v>
      </c>
      <c r="C30" s="687" t="s">
        <v>631</v>
      </c>
      <c r="D30" s="680">
        <f>SUM(D31+D32+D35+D36+D37+D38+D39+D40+D41)</f>
        <v>45961.6</v>
      </c>
      <c r="E30" s="680">
        <f t="shared" si="6"/>
        <v>60403</v>
      </c>
      <c r="F30" s="680">
        <f>SUM(F31+F32+F35+F36+F37+F38+F39+F40+F41+F34+F33)</f>
        <v>45041.799999999996</v>
      </c>
      <c r="G30" s="680">
        <f>SUM(G31+G32+G35+G36+G37+G38+G39+G40+G41+G42)</f>
        <v>15361.2</v>
      </c>
      <c r="H30" s="680">
        <f>SUM(H31+H32+H35+H36+H37+H38+H39+H40+H41+H34+H33)</f>
        <v>0</v>
      </c>
      <c r="I30" s="680">
        <f>SUM(I31+I32+I35+I36+I37+I38+I39+I40+I41+I34+I33+I42)</f>
        <v>1858.8</v>
      </c>
      <c r="J30" s="680">
        <f aca="true" t="shared" si="12" ref="J30:Q30">SUM(J31+J32+J35+J36+J37+J38+J39+J40+J41+J34+J33+J42)</f>
        <v>0</v>
      </c>
      <c r="K30" s="680">
        <f t="shared" si="12"/>
        <v>0</v>
      </c>
      <c r="L30" s="680">
        <f t="shared" si="12"/>
        <v>2224.4</v>
      </c>
      <c r="M30" s="680">
        <f t="shared" si="12"/>
        <v>0</v>
      </c>
      <c r="N30" s="680">
        <f t="shared" si="12"/>
        <v>0</v>
      </c>
      <c r="O30" s="680">
        <f t="shared" si="12"/>
        <v>0</v>
      </c>
      <c r="P30" s="680">
        <f t="shared" si="12"/>
        <v>320</v>
      </c>
      <c r="Q30" s="680">
        <f t="shared" si="12"/>
        <v>0</v>
      </c>
      <c r="R30" s="681">
        <f t="shared" si="2"/>
        <v>4403.2</v>
      </c>
      <c r="S30" s="680">
        <f t="shared" si="3"/>
        <v>64806.2</v>
      </c>
      <c r="T30" s="682">
        <f t="shared" si="4"/>
        <v>49125</v>
      </c>
      <c r="U30" s="682">
        <f t="shared" si="5"/>
        <v>15681.2</v>
      </c>
    </row>
    <row r="31" spans="1:21" s="657" customFormat="1" ht="27.75" customHeight="1">
      <c r="A31" s="683" t="s">
        <v>9</v>
      </c>
      <c r="B31" s="689" t="s">
        <v>591</v>
      </c>
      <c r="C31" s="689" t="s">
        <v>631</v>
      </c>
      <c r="D31" s="690">
        <v>29073.5</v>
      </c>
      <c r="E31" s="680">
        <f t="shared" si="6"/>
        <v>31112</v>
      </c>
      <c r="F31" s="690">
        <v>31112</v>
      </c>
      <c r="G31" s="690"/>
      <c r="H31" s="690"/>
      <c r="I31" s="690"/>
      <c r="J31" s="690"/>
      <c r="K31" s="690"/>
      <c r="L31" s="690">
        <v>643</v>
      </c>
      <c r="M31" s="690"/>
      <c r="N31" s="690"/>
      <c r="O31" s="690"/>
      <c r="P31" s="690"/>
      <c r="Q31" s="690"/>
      <c r="R31" s="681">
        <f t="shared" si="2"/>
        <v>643</v>
      </c>
      <c r="S31" s="680">
        <f t="shared" si="3"/>
        <v>31755</v>
      </c>
      <c r="T31" s="682">
        <f t="shared" si="4"/>
        <v>31755</v>
      </c>
      <c r="U31" s="682">
        <f t="shared" si="5"/>
        <v>0</v>
      </c>
    </row>
    <row r="32" spans="1:21" s="657" customFormat="1" ht="43.5" customHeight="1">
      <c r="A32" s="683" t="s">
        <v>10</v>
      </c>
      <c r="B32" s="689" t="s">
        <v>591</v>
      </c>
      <c r="C32" s="689" t="s">
        <v>631</v>
      </c>
      <c r="D32" s="690">
        <v>1881</v>
      </c>
      <c r="E32" s="680">
        <f t="shared" si="6"/>
        <v>5107.9</v>
      </c>
      <c r="F32" s="690">
        <v>5107.9</v>
      </c>
      <c r="G32" s="690"/>
      <c r="H32" s="690"/>
      <c r="I32" s="690"/>
      <c r="J32" s="690"/>
      <c r="K32" s="690"/>
      <c r="L32" s="690">
        <v>1581.4</v>
      </c>
      <c r="M32" s="690"/>
      <c r="N32" s="690"/>
      <c r="O32" s="690"/>
      <c r="P32" s="690"/>
      <c r="Q32" s="690"/>
      <c r="R32" s="681">
        <f t="shared" si="2"/>
        <v>1581.4</v>
      </c>
      <c r="S32" s="680">
        <f t="shared" si="3"/>
        <v>6689.299999999999</v>
      </c>
      <c r="T32" s="682">
        <f t="shared" si="4"/>
        <v>6689.299999999999</v>
      </c>
      <c r="U32" s="682">
        <f t="shared" si="5"/>
        <v>0</v>
      </c>
    </row>
    <row r="33" spans="1:21" s="657" customFormat="1" ht="27" customHeight="1">
      <c r="A33" s="683" t="s">
        <v>267</v>
      </c>
      <c r="B33" s="689" t="s">
        <v>591</v>
      </c>
      <c r="C33" s="689" t="s">
        <v>631</v>
      </c>
      <c r="D33" s="692"/>
      <c r="E33" s="680">
        <f t="shared" si="6"/>
        <v>1128.7</v>
      </c>
      <c r="F33" s="690">
        <v>1128.7</v>
      </c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81">
        <f t="shared" si="2"/>
        <v>0</v>
      </c>
      <c r="S33" s="680">
        <f t="shared" si="3"/>
        <v>1128.7</v>
      </c>
      <c r="T33" s="682">
        <f t="shared" si="4"/>
        <v>1128.7</v>
      </c>
      <c r="U33" s="682">
        <f t="shared" si="5"/>
        <v>0</v>
      </c>
    </row>
    <row r="34" spans="1:21" s="657" customFormat="1" ht="27" customHeight="1">
      <c r="A34" s="683" t="s">
        <v>11</v>
      </c>
      <c r="B34" s="689" t="s">
        <v>591</v>
      </c>
      <c r="C34" s="689" t="s">
        <v>631</v>
      </c>
      <c r="D34" s="692"/>
      <c r="E34" s="680">
        <f t="shared" si="6"/>
        <v>7693.2</v>
      </c>
      <c r="F34" s="690">
        <v>7693.2</v>
      </c>
      <c r="G34" s="690"/>
      <c r="H34" s="690"/>
      <c r="I34" s="690">
        <v>1859.2</v>
      </c>
      <c r="J34" s="690"/>
      <c r="K34" s="690"/>
      <c r="L34" s="690"/>
      <c r="M34" s="690"/>
      <c r="N34" s="690"/>
      <c r="O34" s="690"/>
      <c r="P34" s="690"/>
      <c r="Q34" s="690"/>
      <c r="R34" s="681">
        <f t="shared" si="2"/>
        <v>1859.2</v>
      </c>
      <c r="S34" s="680">
        <f t="shared" si="3"/>
        <v>9552.4</v>
      </c>
      <c r="T34" s="682">
        <f t="shared" si="4"/>
        <v>9552.4</v>
      </c>
      <c r="U34" s="682">
        <f t="shared" si="5"/>
        <v>0</v>
      </c>
    </row>
    <row r="35" spans="1:21" s="657" customFormat="1" ht="48" customHeight="1">
      <c r="A35" s="683" t="s">
        <v>952</v>
      </c>
      <c r="B35" s="689" t="s">
        <v>591</v>
      </c>
      <c r="C35" s="689" t="s">
        <v>631</v>
      </c>
      <c r="D35" s="690">
        <v>6176.3</v>
      </c>
      <c r="E35" s="680">
        <f t="shared" si="6"/>
        <v>7106.3</v>
      </c>
      <c r="F35" s="690"/>
      <c r="G35" s="690">
        <v>7106.3</v>
      </c>
      <c r="H35" s="690"/>
      <c r="I35" s="690"/>
      <c r="J35" s="690"/>
      <c r="K35" s="690"/>
      <c r="L35" s="690"/>
      <c r="M35" s="690"/>
      <c r="N35" s="690"/>
      <c r="O35" s="690"/>
      <c r="P35" s="690">
        <v>320</v>
      </c>
      <c r="Q35" s="690"/>
      <c r="R35" s="681">
        <f t="shared" si="2"/>
        <v>320</v>
      </c>
      <c r="S35" s="680">
        <f t="shared" si="3"/>
        <v>7426.3</v>
      </c>
      <c r="T35" s="682">
        <f t="shared" si="4"/>
        <v>0</v>
      </c>
      <c r="U35" s="682">
        <f t="shared" si="5"/>
        <v>7426.3</v>
      </c>
    </row>
    <row r="36" spans="1:21" s="657" customFormat="1" ht="51.75" customHeight="1">
      <c r="A36" s="683" t="s">
        <v>12</v>
      </c>
      <c r="B36" s="689" t="s">
        <v>591</v>
      </c>
      <c r="C36" s="689" t="s">
        <v>631</v>
      </c>
      <c r="D36" s="690">
        <v>5164.8</v>
      </c>
      <c r="E36" s="680">
        <f t="shared" si="6"/>
        <v>5164.8</v>
      </c>
      <c r="F36" s="690"/>
      <c r="G36" s="690">
        <v>5164.8</v>
      </c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81">
        <f t="shared" si="2"/>
        <v>0</v>
      </c>
      <c r="S36" s="680">
        <f t="shared" si="3"/>
        <v>5164.8</v>
      </c>
      <c r="T36" s="682">
        <f t="shared" si="4"/>
        <v>0</v>
      </c>
      <c r="U36" s="682">
        <f t="shared" si="5"/>
        <v>5164.8</v>
      </c>
    </row>
    <row r="37" spans="1:21" s="657" customFormat="1" ht="36" customHeight="1">
      <c r="A37" s="683" t="s">
        <v>13</v>
      </c>
      <c r="B37" s="689" t="s">
        <v>591</v>
      </c>
      <c r="C37" s="689" t="s">
        <v>631</v>
      </c>
      <c r="D37" s="690">
        <v>2293.2</v>
      </c>
      <c r="E37" s="680">
        <f t="shared" si="6"/>
        <v>2293.2</v>
      </c>
      <c r="F37" s="690"/>
      <c r="G37" s="690">
        <v>2293.2</v>
      </c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81">
        <f t="shared" si="2"/>
        <v>0</v>
      </c>
      <c r="S37" s="680">
        <f t="shared" si="3"/>
        <v>2293.2</v>
      </c>
      <c r="T37" s="682">
        <f t="shared" si="4"/>
        <v>0</v>
      </c>
      <c r="U37" s="682">
        <f t="shared" si="5"/>
        <v>2293.2</v>
      </c>
    </row>
    <row r="38" spans="1:21" s="657" customFormat="1" ht="43.5" customHeight="1">
      <c r="A38" s="683" t="s">
        <v>14</v>
      </c>
      <c r="B38" s="689" t="s">
        <v>591</v>
      </c>
      <c r="C38" s="689" t="s">
        <v>631</v>
      </c>
      <c r="D38" s="690">
        <v>18</v>
      </c>
      <c r="E38" s="680">
        <f t="shared" si="6"/>
        <v>0</v>
      </c>
      <c r="F38" s="690"/>
      <c r="G38" s="690">
        <v>0</v>
      </c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81">
        <f t="shared" si="2"/>
        <v>0</v>
      </c>
      <c r="S38" s="680">
        <f t="shared" si="3"/>
        <v>0</v>
      </c>
      <c r="T38" s="682">
        <f t="shared" si="4"/>
        <v>0</v>
      </c>
      <c r="U38" s="682">
        <f t="shared" si="5"/>
        <v>0</v>
      </c>
    </row>
    <row r="39" spans="1:21" s="657" customFormat="1" ht="45" customHeight="1">
      <c r="A39" s="683" t="s">
        <v>15</v>
      </c>
      <c r="B39" s="689" t="s">
        <v>591</v>
      </c>
      <c r="C39" s="689" t="s">
        <v>631</v>
      </c>
      <c r="D39" s="690">
        <v>581.4</v>
      </c>
      <c r="E39" s="680">
        <f t="shared" si="6"/>
        <v>0</v>
      </c>
      <c r="F39" s="690"/>
      <c r="G39" s="690">
        <v>0</v>
      </c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81">
        <f t="shared" si="2"/>
        <v>0</v>
      </c>
      <c r="S39" s="680">
        <f t="shared" si="3"/>
        <v>0</v>
      </c>
      <c r="T39" s="682">
        <f t="shared" si="4"/>
        <v>0</v>
      </c>
      <c r="U39" s="682">
        <f t="shared" si="5"/>
        <v>0</v>
      </c>
    </row>
    <row r="40" spans="1:21" s="657" customFormat="1" ht="45.75" customHeight="1">
      <c r="A40" s="683" t="s">
        <v>18</v>
      </c>
      <c r="B40" s="689" t="s">
        <v>591</v>
      </c>
      <c r="C40" s="689" t="s">
        <v>631</v>
      </c>
      <c r="D40" s="690">
        <v>684.7</v>
      </c>
      <c r="E40" s="680">
        <f t="shared" si="6"/>
        <v>684.7</v>
      </c>
      <c r="F40" s="690"/>
      <c r="G40" s="690">
        <v>684.7</v>
      </c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81">
        <f t="shared" si="2"/>
        <v>0</v>
      </c>
      <c r="S40" s="680">
        <f t="shared" si="3"/>
        <v>684.7</v>
      </c>
      <c r="T40" s="682">
        <f t="shared" si="4"/>
        <v>0</v>
      </c>
      <c r="U40" s="682">
        <f t="shared" si="5"/>
        <v>684.7</v>
      </c>
    </row>
    <row r="41" spans="1:21" s="657" customFormat="1" ht="45" customHeight="1">
      <c r="A41" s="683" t="s">
        <v>495</v>
      </c>
      <c r="B41" s="689" t="s">
        <v>591</v>
      </c>
      <c r="C41" s="689" t="s">
        <v>631</v>
      </c>
      <c r="D41" s="681">
        <v>88.7</v>
      </c>
      <c r="E41" s="680">
        <f t="shared" si="6"/>
        <v>88.7</v>
      </c>
      <c r="F41" s="681"/>
      <c r="G41" s="681">
        <v>88.7</v>
      </c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>
        <f t="shared" si="2"/>
        <v>0</v>
      </c>
      <c r="S41" s="680">
        <f t="shared" si="3"/>
        <v>88.7</v>
      </c>
      <c r="T41" s="682">
        <f t="shared" si="4"/>
        <v>0</v>
      </c>
      <c r="U41" s="682">
        <f t="shared" si="5"/>
        <v>88.7</v>
      </c>
    </row>
    <row r="42" spans="1:21" s="657" customFormat="1" ht="45" customHeight="1">
      <c r="A42" s="683" t="s">
        <v>536</v>
      </c>
      <c r="B42" s="689" t="s">
        <v>591</v>
      </c>
      <c r="C42" s="689" t="s">
        <v>631</v>
      </c>
      <c r="D42" s="681"/>
      <c r="E42" s="680">
        <f t="shared" si="6"/>
        <v>23.5</v>
      </c>
      <c r="F42" s="681"/>
      <c r="G42" s="681">
        <v>23.5</v>
      </c>
      <c r="H42" s="681"/>
      <c r="I42" s="681">
        <v>-0.4</v>
      </c>
      <c r="J42" s="681"/>
      <c r="K42" s="681"/>
      <c r="L42" s="681"/>
      <c r="M42" s="681"/>
      <c r="N42" s="681"/>
      <c r="O42" s="681"/>
      <c r="P42" s="681"/>
      <c r="Q42" s="681"/>
      <c r="R42" s="681">
        <f t="shared" si="2"/>
        <v>-0.4</v>
      </c>
      <c r="S42" s="680">
        <f t="shared" si="3"/>
        <v>23.1</v>
      </c>
      <c r="T42" s="682">
        <f t="shared" si="4"/>
        <v>-0.4</v>
      </c>
      <c r="U42" s="682">
        <f t="shared" si="5"/>
        <v>23.5</v>
      </c>
    </row>
    <row r="43" spans="1:21" s="657" customFormat="1" ht="49.5" customHeight="1">
      <c r="A43" s="678" t="s">
        <v>19</v>
      </c>
      <c r="B43" s="687" t="s">
        <v>594</v>
      </c>
      <c r="C43" s="687" t="s">
        <v>592</v>
      </c>
      <c r="D43" s="682">
        <f>SUM(D44+D60)</f>
        <v>148087.3</v>
      </c>
      <c r="E43" s="680">
        <f>SUM(G43+F43)</f>
        <v>149850.1</v>
      </c>
      <c r="F43" s="682">
        <f>SUM(F44+F60+F63)</f>
        <v>136732</v>
      </c>
      <c r="G43" s="682">
        <f>SUM(G44+G60+G63)</f>
        <v>13118.1</v>
      </c>
      <c r="H43" s="682">
        <f aca="true" t="shared" si="13" ref="H43:N43">SUM(H44+H60)</f>
        <v>0</v>
      </c>
      <c r="I43" s="682">
        <f t="shared" si="13"/>
        <v>0</v>
      </c>
      <c r="J43" s="682">
        <f>SUM(J44+J60)</f>
        <v>7127.5</v>
      </c>
      <c r="K43" s="682">
        <f t="shared" si="13"/>
        <v>0</v>
      </c>
      <c r="L43" s="682">
        <f t="shared" si="13"/>
        <v>0</v>
      </c>
      <c r="M43" s="682">
        <f t="shared" si="13"/>
        <v>0</v>
      </c>
      <c r="N43" s="682">
        <f t="shared" si="13"/>
        <v>0</v>
      </c>
      <c r="O43" s="682"/>
      <c r="P43" s="682">
        <f>SUM(P44+P60+P63)</f>
        <v>0</v>
      </c>
      <c r="Q43" s="682">
        <f>SUM(Q44+Q60+Q63)</f>
        <v>0</v>
      </c>
      <c r="R43" s="681">
        <f t="shared" si="2"/>
        <v>7127.5</v>
      </c>
      <c r="S43" s="680">
        <f t="shared" si="3"/>
        <v>156977.6</v>
      </c>
      <c r="T43" s="682">
        <f>SUM(F43+I43+J43+K43+L43+M43+N43)</f>
        <v>143859.5</v>
      </c>
      <c r="U43" s="682">
        <f t="shared" si="5"/>
        <v>13118.1</v>
      </c>
    </row>
    <row r="44" spans="1:21" s="657" customFormat="1" ht="36" customHeight="1">
      <c r="A44" s="678" t="s">
        <v>20</v>
      </c>
      <c r="B44" s="687" t="s">
        <v>594</v>
      </c>
      <c r="C44" s="687" t="s">
        <v>593</v>
      </c>
      <c r="D44" s="681">
        <f>SUM(D45:D58)-D47</f>
        <v>139889.3</v>
      </c>
      <c r="E44" s="680">
        <f>SUM(G44+F44)</f>
        <v>140583.7</v>
      </c>
      <c r="F44" s="682">
        <f>SUM(F45+F46+F47+F58+F59)</f>
        <v>127651.7</v>
      </c>
      <c r="G44" s="682">
        <f aca="true" t="shared" si="14" ref="G44:Q44">SUM(G45+G46+G47+G58+G59)</f>
        <v>12932</v>
      </c>
      <c r="H44" s="682">
        <f t="shared" si="14"/>
        <v>0</v>
      </c>
      <c r="I44" s="682">
        <f>SUM(I45+I46+I47+I58+I59)</f>
        <v>0</v>
      </c>
      <c r="J44" s="682">
        <f>SUM(J45+J46+J47+J58+J59)</f>
        <v>7127.5</v>
      </c>
      <c r="K44" s="682">
        <f>SUM(K45+K46+K47+K58+K59)</f>
        <v>0</v>
      </c>
      <c r="L44" s="682">
        <f>SUM(L45+L46+L47+L58+L59)</f>
        <v>0</v>
      </c>
      <c r="M44" s="682">
        <f t="shared" si="14"/>
        <v>0</v>
      </c>
      <c r="N44" s="682">
        <f t="shared" si="14"/>
        <v>0</v>
      </c>
      <c r="O44" s="682"/>
      <c r="P44" s="682">
        <f t="shared" si="14"/>
        <v>0</v>
      </c>
      <c r="Q44" s="682">
        <f t="shared" si="14"/>
        <v>0</v>
      </c>
      <c r="R44" s="681">
        <f t="shared" si="2"/>
        <v>7127.5</v>
      </c>
      <c r="S44" s="680">
        <f t="shared" si="3"/>
        <v>147711.2</v>
      </c>
      <c r="T44" s="682">
        <f t="shared" si="4"/>
        <v>134779.2</v>
      </c>
      <c r="U44" s="682">
        <f t="shared" si="5"/>
        <v>12932</v>
      </c>
    </row>
    <row r="45" spans="1:21" s="657" customFormat="1" ht="28.5" customHeight="1">
      <c r="A45" s="683" t="s">
        <v>21</v>
      </c>
      <c r="B45" s="689" t="s">
        <v>594</v>
      </c>
      <c r="C45" s="689" t="s">
        <v>593</v>
      </c>
      <c r="D45" s="692">
        <v>133492.5</v>
      </c>
      <c r="E45" s="680">
        <f aca="true" t="shared" si="15" ref="E45:E64">SUM(G45+F45)</f>
        <v>23254.4</v>
      </c>
      <c r="F45" s="681">
        <v>21567.4</v>
      </c>
      <c r="G45" s="681">
        <v>1687</v>
      </c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>
        <f t="shared" si="2"/>
        <v>0</v>
      </c>
      <c r="S45" s="680">
        <f t="shared" si="3"/>
        <v>23254.4</v>
      </c>
      <c r="T45" s="682">
        <f t="shared" si="4"/>
        <v>21567.4</v>
      </c>
      <c r="U45" s="682">
        <f t="shared" si="5"/>
        <v>1687</v>
      </c>
    </row>
    <row r="46" spans="1:21" s="657" customFormat="1" ht="30" customHeight="1">
      <c r="A46" s="683" t="s">
        <v>897</v>
      </c>
      <c r="B46" s="689" t="s">
        <v>594</v>
      </c>
      <c r="C46" s="689" t="s">
        <v>593</v>
      </c>
      <c r="D46" s="693">
        <v>0</v>
      </c>
      <c r="E46" s="680">
        <f t="shared" si="15"/>
        <v>112491.5</v>
      </c>
      <c r="F46" s="681">
        <v>101246.5</v>
      </c>
      <c r="G46" s="681">
        <v>11245</v>
      </c>
      <c r="H46" s="681"/>
      <c r="I46" s="681"/>
      <c r="J46" s="681">
        <v>7127.5</v>
      </c>
      <c r="K46" s="681"/>
      <c r="L46" s="681"/>
      <c r="M46" s="681"/>
      <c r="N46" s="681"/>
      <c r="O46" s="681"/>
      <c r="P46" s="681"/>
      <c r="Q46" s="681"/>
      <c r="R46" s="681">
        <f t="shared" si="2"/>
        <v>7127.5</v>
      </c>
      <c r="S46" s="680">
        <f t="shared" si="3"/>
        <v>119619</v>
      </c>
      <c r="T46" s="682">
        <f t="shared" si="4"/>
        <v>108374</v>
      </c>
      <c r="U46" s="682">
        <f t="shared" si="5"/>
        <v>11245</v>
      </c>
    </row>
    <row r="47" spans="1:21" s="657" customFormat="1" ht="66.75" customHeight="1">
      <c r="A47" s="683" t="s">
        <v>374</v>
      </c>
      <c r="B47" s="689" t="s">
        <v>594</v>
      </c>
      <c r="C47" s="689" t="s">
        <v>593</v>
      </c>
      <c r="D47" s="681">
        <v>4482</v>
      </c>
      <c r="E47" s="680">
        <f t="shared" si="15"/>
        <v>3932</v>
      </c>
      <c r="F47" s="681">
        <f>SUM(F48:F57)</f>
        <v>3932</v>
      </c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>
        <f t="shared" si="2"/>
        <v>0</v>
      </c>
      <c r="S47" s="680">
        <f t="shared" si="3"/>
        <v>3932</v>
      </c>
      <c r="T47" s="682">
        <f t="shared" si="4"/>
        <v>3932</v>
      </c>
      <c r="U47" s="682">
        <f t="shared" si="5"/>
        <v>0</v>
      </c>
    </row>
    <row r="48" spans="1:21" s="657" customFormat="1" ht="27.75" customHeight="1">
      <c r="A48" s="683" t="s">
        <v>1056</v>
      </c>
      <c r="B48" s="689" t="s">
        <v>594</v>
      </c>
      <c r="C48" s="689" t="s">
        <v>593</v>
      </c>
      <c r="D48" s="681">
        <v>4482</v>
      </c>
      <c r="E48" s="680">
        <f t="shared" si="15"/>
        <v>848</v>
      </c>
      <c r="F48" s="681">
        <v>848</v>
      </c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>
        <f t="shared" si="2"/>
        <v>0</v>
      </c>
      <c r="S48" s="680">
        <f t="shared" si="3"/>
        <v>848</v>
      </c>
      <c r="T48" s="682">
        <f t="shared" si="4"/>
        <v>848</v>
      </c>
      <c r="U48" s="682">
        <f t="shared" si="5"/>
        <v>0</v>
      </c>
    </row>
    <row r="49" spans="1:21" s="657" customFormat="1" ht="24.75" customHeight="1">
      <c r="A49" s="683" t="s">
        <v>1057</v>
      </c>
      <c r="B49" s="689" t="s">
        <v>594</v>
      </c>
      <c r="C49" s="689" t="s">
        <v>593</v>
      </c>
      <c r="D49" s="681"/>
      <c r="E49" s="680">
        <f t="shared" si="15"/>
        <v>195</v>
      </c>
      <c r="F49" s="681">
        <v>195</v>
      </c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>
        <f t="shared" si="2"/>
        <v>0</v>
      </c>
      <c r="S49" s="680">
        <f t="shared" si="3"/>
        <v>195</v>
      </c>
      <c r="T49" s="682">
        <f t="shared" si="4"/>
        <v>195</v>
      </c>
      <c r="U49" s="682">
        <f t="shared" si="5"/>
        <v>0</v>
      </c>
    </row>
    <row r="50" spans="1:21" s="657" customFormat="1" ht="24" customHeight="1">
      <c r="A50" s="683" t="s">
        <v>1058</v>
      </c>
      <c r="B50" s="689" t="s">
        <v>594</v>
      </c>
      <c r="C50" s="689" t="s">
        <v>593</v>
      </c>
      <c r="D50" s="681"/>
      <c r="E50" s="680">
        <f t="shared" si="15"/>
        <v>179</v>
      </c>
      <c r="F50" s="681">
        <v>179</v>
      </c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>
        <f t="shared" si="2"/>
        <v>0</v>
      </c>
      <c r="S50" s="680">
        <f t="shared" si="3"/>
        <v>179</v>
      </c>
      <c r="T50" s="682">
        <f t="shared" si="4"/>
        <v>179</v>
      </c>
      <c r="U50" s="682">
        <f t="shared" si="5"/>
        <v>0</v>
      </c>
    </row>
    <row r="51" spans="1:21" s="657" customFormat="1" ht="27" customHeight="1">
      <c r="A51" s="683" t="s">
        <v>910</v>
      </c>
      <c r="B51" s="689" t="s">
        <v>594</v>
      </c>
      <c r="C51" s="689" t="s">
        <v>593</v>
      </c>
      <c r="D51" s="681"/>
      <c r="E51" s="680">
        <f t="shared" si="15"/>
        <v>130</v>
      </c>
      <c r="F51" s="681">
        <v>130</v>
      </c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>
        <f t="shared" si="2"/>
        <v>0</v>
      </c>
      <c r="S51" s="680">
        <f t="shared" si="3"/>
        <v>130</v>
      </c>
      <c r="T51" s="682">
        <f t="shared" si="4"/>
        <v>130</v>
      </c>
      <c r="U51" s="682">
        <f t="shared" si="5"/>
        <v>0</v>
      </c>
    </row>
    <row r="52" spans="1:21" s="657" customFormat="1" ht="28.5" customHeight="1">
      <c r="A52" s="683" t="s">
        <v>909</v>
      </c>
      <c r="B52" s="689" t="s">
        <v>594</v>
      </c>
      <c r="C52" s="689" t="s">
        <v>593</v>
      </c>
      <c r="D52" s="681"/>
      <c r="E52" s="680">
        <f t="shared" si="15"/>
        <v>55</v>
      </c>
      <c r="F52" s="681">
        <v>55</v>
      </c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>
        <f t="shared" si="2"/>
        <v>0</v>
      </c>
      <c r="S52" s="680">
        <f t="shared" si="3"/>
        <v>55</v>
      </c>
      <c r="T52" s="682">
        <f t="shared" si="4"/>
        <v>55</v>
      </c>
      <c r="U52" s="682">
        <f t="shared" si="5"/>
        <v>0</v>
      </c>
    </row>
    <row r="53" spans="1:21" s="657" customFormat="1" ht="26.25" customHeight="1">
      <c r="A53" s="683" t="s">
        <v>395</v>
      </c>
      <c r="B53" s="689" t="s">
        <v>594</v>
      </c>
      <c r="C53" s="689" t="s">
        <v>593</v>
      </c>
      <c r="D53" s="681"/>
      <c r="E53" s="680">
        <f t="shared" si="15"/>
        <v>15</v>
      </c>
      <c r="F53" s="681">
        <v>15</v>
      </c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>
        <f t="shared" si="2"/>
        <v>0</v>
      </c>
      <c r="S53" s="680">
        <f t="shared" si="3"/>
        <v>15</v>
      </c>
      <c r="T53" s="682">
        <f t="shared" si="4"/>
        <v>15</v>
      </c>
      <c r="U53" s="682">
        <f t="shared" si="5"/>
        <v>0</v>
      </c>
    </row>
    <row r="54" spans="1:21" s="657" customFormat="1" ht="25.5" customHeight="1">
      <c r="A54" s="683" t="s">
        <v>449</v>
      </c>
      <c r="B54" s="689" t="s">
        <v>594</v>
      </c>
      <c r="C54" s="689" t="s">
        <v>593</v>
      </c>
      <c r="D54" s="681"/>
      <c r="E54" s="680">
        <f t="shared" si="15"/>
        <v>10</v>
      </c>
      <c r="F54" s="681">
        <v>10</v>
      </c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>
        <f t="shared" si="2"/>
        <v>0</v>
      </c>
      <c r="S54" s="680">
        <f t="shared" si="3"/>
        <v>10</v>
      </c>
      <c r="T54" s="682">
        <f t="shared" si="4"/>
        <v>10</v>
      </c>
      <c r="U54" s="682">
        <f t="shared" si="5"/>
        <v>0</v>
      </c>
    </row>
    <row r="55" spans="1:21" s="657" customFormat="1" ht="28.5" customHeight="1">
      <c r="A55" s="683" t="s">
        <v>454</v>
      </c>
      <c r="B55" s="689" t="s">
        <v>594</v>
      </c>
      <c r="C55" s="689" t="s">
        <v>593</v>
      </c>
      <c r="D55" s="681"/>
      <c r="E55" s="680">
        <f t="shared" si="15"/>
        <v>100</v>
      </c>
      <c r="F55" s="681">
        <v>100</v>
      </c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>
        <f t="shared" si="2"/>
        <v>0</v>
      </c>
      <c r="S55" s="680">
        <f t="shared" si="3"/>
        <v>100</v>
      </c>
      <c r="T55" s="682">
        <f t="shared" si="4"/>
        <v>100</v>
      </c>
      <c r="U55" s="682">
        <f t="shared" si="5"/>
        <v>0</v>
      </c>
    </row>
    <row r="56" spans="1:21" s="657" customFormat="1" ht="3" customHeight="1" hidden="1">
      <c r="A56" s="683"/>
      <c r="B56" s="689" t="s">
        <v>594</v>
      </c>
      <c r="C56" s="689" t="s">
        <v>593</v>
      </c>
      <c r="D56" s="681"/>
      <c r="E56" s="680"/>
      <c r="F56" s="681"/>
      <c r="G56" s="681"/>
      <c r="H56" s="681"/>
      <c r="I56" s="681"/>
      <c r="J56" s="681"/>
      <c r="K56" s="681"/>
      <c r="L56" s="681"/>
      <c r="M56" s="681"/>
      <c r="N56" s="681"/>
      <c r="O56" s="681"/>
      <c r="P56" s="681"/>
      <c r="Q56" s="681"/>
      <c r="R56" s="681">
        <f t="shared" si="2"/>
        <v>0</v>
      </c>
      <c r="S56" s="680">
        <f t="shared" si="3"/>
        <v>0</v>
      </c>
      <c r="T56" s="682">
        <f t="shared" si="4"/>
        <v>0</v>
      </c>
      <c r="U56" s="682">
        <f t="shared" si="5"/>
        <v>0</v>
      </c>
    </row>
    <row r="57" spans="1:21" s="657" customFormat="1" ht="24.75" customHeight="1">
      <c r="A57" s="683" t="s">
        <v>268</v>
      </c>
      <c r="B57" s="689" t="s">
        <v>594</v>
      </c>
      <c r="C57" s="689" t="s">
        <v>593</v>
      </c>
      <c r="D57" s="681"/>
      <c r="E57" s="680">
        <f t="shared" si="15"/>
        <v>2400</v>
      </c>
      <c r="F57" s="681">
        <v>2400</v>
      </c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>
        <f t="shared" si="2"/>
        <v>0</v>
      </c>
      <c r="S57" s="680">
        <f t="shared" si="3"/>
        <v>2400</v>
      </c>
      <c r="T57" s="682">
        <f t="shared" si="4"/>
        <v>2400</v>
      </c>
      <c r="U57" s="682">
        <f t="shared" si="5"/>
        <v>0</v>
      </c>
    </row>
    <row r="58" spans="1:21" s="657" customFormat="1" ht="48.75" customHeight="1">
      <c r="A58" s="683" t="s">
        <v>937</v>
      </c>
      <c r="B58" s="689" t="s">
        <v>594</v>
      </c>
      <c r="C58" s="689" t="s">
        <v>593</v>
      </c>
      <c r="D58" s="681">
        <v>1914.8</v>
      </c>
      <c r="E58" s="680">
        <f t="shared" si="15"/>
        <v>0</v>
      </c>
      <c r="F58" s="681">
        <v>0</v>
      </c>
      <c r="G58" s="681">
        <f>SUM('[1]Программа "Комплексные меры"'!$R$27)</f>
        <v>0</v>
      </c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>
        <f t="shared" si="2"/>
        <v>0</v>
      </c>
      <c r="S58" s="680">
        <f t="shared" si="3"/>
        <v>0</v>
      </c>
      <c r="T58" s="682">
        <f t="shared" si="4"/>
        <v>0</v>
      </c>
      <c r="U58" s="682">
        <f t="shared" si="5"/>
        <v>0</v>
      </c>
    </row>
    <row r="59" spans="1:21" s="657" customFormat="1" ht="50.25" customHeight="1">
      <c r="A59" s="683" t="s">
        <v>759</v>
      </c>
      <c r="B59" s="689" t="s">
        <v>594</v>
      </c>
      <c r="C59" s="689" t="s">
        <v>593</v>
      </c>
      <c r="D59" s="681">
        <v>0</v>
      </c>
      <c r="E59" s="680">
        <f t="shared" si="15"/>
        <v>905.8</v>
      </c>
      <c r="F59" s="681">
        <v>905.8</v>
      </c>
      <c r="G59" s="681">
        <f>SUM('[1]Программа "Комплексные меры"'!$R$27)</f>
        <v>0</v>
      </c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681">
        <f t="shared" si="2"/>
        <v>0</v>
      </c>
      <c r="S59" s="680">
        <f t="shared" si="3"/>
        <v>905.8</v>
      </c>
      <c r="T59" s="682">
        <f t="shared" si="4"/>
        <v>905.8</v>
      </c>
      <c r="U59" s="682">
        <f t="shared" si="5"/>
        <v>0</v>
      </c>
    </row>
    <row r="60" spans="1:21" s="657" customFormat="1" ht="48.75" customHeight="1">
      <c r="A60" s="678" t="s">
        <v>25</v>
      </c>
      <c r="B60" s="679" t="s">
        <v>594</v>
      </c>
      <c r="C60" s="679" t="s">
        <v>526</v>
      </c>
      <c r="D60" s="682">
        <f>SUM(D61:D62)</f>
        <v>8198</v>
      </c>
      <c r="E60" s="680">
        <f t="shared" si="15"/>
        <v>9071.3</v>
      </c>
      <c r="F60" s="682">
        <f aca="true" t="shared" si="16" ref="F60:Q60">SUM(F61+F62)</f>
        <v>9071.3</v>
      </c>
      <c r="G60" s="682">
        <f t="shared" si="16"/>
        <v>0</v>
      </c>
      <c r="H60" s="682">
        <f t="shared" si="16"/>
        <v>0</v>
      </c>
      <c r="I60" s="682">
        <f>SUM(I61+I62)</f>
        <v>0</v>
      </c>
      <c r="J60" s="682"/>
      <c r="K60" s="682">
        <f>SUM(K61+K62)</f>
        <v>0</v>
      </c>
      <c r="L60" s="682">
        <f t="shared" si="16"/>
        <v>0</v>
      </c>
      <c r="M60" s="682">
        <f t="shared" si="16"/>
        <v>0</v>
      </c>
      <c r="N60" s="682">
        <f t="shared" si="16"/>
        <v>0</v>
      </c>
      <c r="O60" s="682"/>
      <c r="P60" s="682">
        <f t="shared" si="16"/>
        <v>0</v>
      </c>
      <c r="Q60" s="682">
        <f t="shared" si="16"/>
        <v>0</v>
      </c>
      <c r="R60" s="681">
        <f t="shared" si="2"/>
        <v>0</v>
      </c>
      <c r="S60" s="680">
        <f t="shared" si="3"/>
        <v>9071.3</v>
      </c>
      <c r="T60" s="682">
        <f t="shared" si="4"/>
        <v>9071.3</v>
      </c>
      <c r="U60" s="682">
        <f t="shared" si="5"/>
        <v>0</v>
      </c>
    </row>
    <row r="61" spans="1:21" s="657" customFormat="1" ht="34.5" customHeight="1">
      <c r="A61" s="683" t="s">
        <v>26</v>
      </c>
      <c r="B61" s="684" t="s">
        <v>594</v>
      </c>
      <c r="C61" s="684" t="s">
        <v>526</v>
      </c>
      <c r="D61" s="681">
        <v>723</v>
      </c>
      <c r="E61" s="680">
        <f>SUM(G61+F61)</f>
        <v>1236.8</v>
      </c>
      <c r="F61" s="681">
        <v>1236.8</v>
      </c>
      <c r="G61" s="681">
        <f>SUM('[2]Администрация 0309'!$R$27)</f>
        <v>0</v>
      </c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>
        <f t="shared" si="2"/>
        <v>0</v>
      </c>
      <c r="S61" s="680">
        <f t="shared" si="3"/>
        <v>1236.8</v>
      </c>
      <c r="T61" s="682">
        <f t="shared" si="4"/>
        <v>1236.8</v>
      </c>
      <c r="U61" s="682">
        <f t="shared" si="5"/>
        <v>0</v>
      </c>
    </row>
    <row r="62" spans="1:21" s="657" customFormat="1" ht="31.5" customHeight="1">
      <c r="A62" s="683" t="s">
        <v>269</v>
      </c>
      <c r="B62" s="684" t="s">
        <v>594</v>
      </c>
      <c r="C62" s="684" t="s">
        <v>526</v>
      </c>
      <c r="D62" s="681">
        <f>SUM('[2]Служба спасения'!$Q$27)</f>
        <v>7475</v>
      </c>
      <c r="E62" s="680">
        <f t="shared" si="15"/>
        <v>7834.5</v>
      </c>
      <c r="F62" s="681">
        <v>7834.5</v>
      </c>
      <c r="G62" s="681">
        <f>SUM('[2]Служба спасения'!$R$27)</f>
        <v>0</v>
      </c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>
        <f t="shared" si="2"/>
        <v>0</v>
      </c>
      <c r="S62" s="680">
        <f t="shared" si="3"/>
        <v>7834.5</v>
      </c>
      <c r="T62" s="682">
        <f t="shared" si="4"/>
        <v>7834.5</v>
      </c>
      <c r="U62" s="682">
        <f t="shared" si="5"/>
        <v>0</v>
      </c>
    </row>
    <row r="63" spans="1:22" s="657" customFormat="1" ht="45" customHeight="1">
      <c r="A63" s="678" t="s">
        <v>289</v>
      </c>
      <c r="B63" s="687" t="s">
        <v>594</v>
      </c>
      <c r="C63" s="687" t="s">
        <v>531</v>
      </c>
      <c r="D63" s="681"/>
      <c r="E63" s="680">
        <f t="shared" si="15"/>
        <v>195.1</v>
      </c>
      <c r="F63" s="682">
        <f>SUM(F64)</f>
        <v>9</v>
      </c>
      <c r="G63" s="682">
        <f>SUM(G64)</f>
        <v>186.1</v>
      </c>
      <c r="H63" s="681"/>
      <c r="I63" s="681"/>
      <c r="J63" s="681"/>
      <c r="K63" s="681"/>
      <c r="L63" s="681"/>
      <c r="M63" s="681"/>
      <c r="N63" s="681"/>
      <c r="O63" s="681"/>
      <c r="P63" s="682">
        <f>SUM(P64)</f>
        <v>0</v>
      </c>
      <c r="Q63" s="681"/>
      <c r="R63" s="681">
        <f t="shared" si="2"/>
        <v>0</v>
      </c>
      <c r="S63" s="680">
        <f t="shared" si="3"/>
        <v>195.1</v>
      </c>
      <c r="T63" s="682">
        <f t="shared" si="4"/>
        <v>9</v>
      </c>
      <c r="U63" s="682">
        <f t="shared" si="5"/>
        <v>186.1</v>
      </c>
      <c r="V63" s="694"/>
    </row>
    <row r="64" spans="1:21" s="657" customFormat="1" ht="48" customHeight="1">
      <c r="A64" s="683" t="s">
        <v>519</v>
      </c>
      <c r="B64" s="689" t="s">
        <v>594</v>
      </c>
      <c r="C64" s="689" t="s">
        <v>531</v>
      </c>
      <c r="D64" s="681"/>
      <c r="E64" s="680">
        <f t="shared" si="15"/>
        <v>195.1</v>
      </c>
      <c r="F64" s="681">
        <v>9</v>
      </c>
      <c r="G64" s="681">
        <v>186.1</v>
      </c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>
        <f t="shared" si="2"/>
        <v>0</v>
      </c>
      <c r="S64" s="680">
        <f t="shared" si="3"/>
        <v>195.1</v>
      </c>
      <c r="T64" s="682">
        <f t="shared" si="4"/>
        <v>9</v>
      </c>
      <c r="U64" s="682">
        <f t="shared" si="5"/>
        <v>186.1</v>
      </c>
    </row>
    <row r="65" spans="1:21" s="657" customFormat="1" ht="34.5" customHeight="1">
      <c r="A65" s="678" t="s">
        <v>27</v>
      </c>
      <c r="B65" s="679" t="s">
        <v>628</v>
      </c>
      <c r="C65" s="679" t="s">
        <v>592</v>
      </c>
      <c r="D65" s="680">
        <f>SUM(D96+D99+D103+D115+D101)</f>
        <v>66975.6</v>
      </c>
      <c r="E65" s="682">
        <f>SUM(F65:G65)</f>
        <v>75665.4</v>
      </c>
      <c r="F65" s="680">
        <f>SUM(F96+F99+F103+F115+F101)</f>
        <v>57173.2</v>
      </c>
      <c r="G65" s="680">
        <f>SUM(G66+G96+G99+G101+G103+G115)</f>
        <v>18492.199999999997</v>
      </c>
      <c r="H65" s="680">
        <f aca="true" t="shared" si="17" ref="H65:O65">SUM(H96+H99+H103+H115+H101)</f>
        <v>0</v>
      </c>
      <c r="I65" s="680">
        <f t="shared" si="17"/>
        <v>7972.9</v>
      </c>
      <c r="J65" s="680">
        <f t="shared" si="17"/>
        <v>0</v>
      </c>
      <c r="K65" s="680">
        <f t="shared" si="17"/>
        <v>0</v>
      </c>
      <c r="L65" s="680">
        <f t="shared" si="17"/>
        <v>0</v>
      </c>
      <c r="M65" s="680">
        <f t="shared" si="17"/>
        <v>0</v>
      </c>
      <c r="N65" s="680">
        <f t="shared" si="17"/>
        <v>0</v>
      </c>
      <c r="O65" s="680">
        <f t="shared" si="17"/>
        <v>0</v>
      </c>
      <c r="P65" s="680">
        <f>SUM(P96+P99+P103+P115+P101+P66)</f>
        <v>1295.1</v>
      </c>
      <c r="Q65" s="680">
        <f>SUM(Q96+Q99+Q103+Q115+Q101)</f>
        <v>0</v>
      </c>
      <c r="R65" s="681">
        <f t="shared" si="2"/>
        <v>9268</v>
      </c>
      <c r="S65" s="680">
        <f t="shared" si="3"/>
        <v>84933.4</v>
      </c>
      <c r="T65" s="682">
        <f t="shared" si="4"/>
        <v>65146.1</v>
      </c>
      <c r="U65" s="682">
        <f t="shared" si="5"/>
        <v>19787.299999999996</v>
      </c>
    </row>
    <row r="66" spans="1:22" s="657" customFormat="1" ht="27.75" customHeight="1">
      <c r="A66" s="678" t="s">
        <v>28</v>
      </c>
      <c r="B66" s="679" t="s">
        <v>628</v>
      </c>
      <c r="C66" s="679" t="s">
        <v>591</v>
      </c>
      <c r="D66" s="695"/>
      <c r="E66" s="682">
        <f>SUM(F66:G66)</f>
        <v>4781.4</v>
      </c>
      <c r="F66" s="682"/>
      <c r="G66" s="682">
        <f aca="true" t="shared" si="18" ref="G66:P66">SUM(G67)</f>
        <v>4781.4</v>
      </c>
      <c r="H66" s="682">
        <f t="shared" si="18"/>
        <v>0</v>
      </c>
      <c r="I66" s="682">
        <f>SUM(I67)</f>
        <v>0</v>
      </c>
      <c r="J66" s="682">
        <f>SUM(J67)</f>
        <v>0</v>
      </c>
      <c r="K66" s="682">
        <f>SUM(K67)</f>
        <v>0</v>
      </c>
      <c r="L66" s="682">
        <f t="shared" si="18"/>
        <v>0</v>
      </c>
      <c r="M66" s="682">
        <f t="shared" si="18"/>
        <v>0</v>
      </c>
      <c r="N66" s="682">
        <f t="shared" si="18"/>
        <v>0</v>
      </c>
      <c r="O66" s="682">
        <f t="shared" si="18"/>
        <v>0</v>
      </c>
      <c r="P66" s="682">
        <f t="shared" si="18"/>
        <v>1295.1</v>
      </c>
      <c r="Q66" s="682"/>
      <c r="R66" s="681">
        <f t="shared" si="2"/>
        <v>1295.1</v>
      </c>
      <c r="S66" s="680">
        <f t="shared" si="3"/>
        <v>6076.5</v>
      </c>
      <c r="T66" s="682">
        <f t="shared" si="4"/>
        <v>0</v>
      </c>
      <c r="U66" s="682">
        <f t="shared" si="5"/>
        <v>6076.5</v>
      </c>
      <c r="V66" s="696"/>
    </row>
    <row r="67" spans="1:22" s="657" customFormat="1" ht="26.25" customHeight="1">
      <c r="A67" s="683" t="s">
        <v>29</v>
      </c>
      <c r="B67" s="684" t="s">
        <v>628</v>
      </c>
      <c r="C67" s="684" t="s">
        <v>591</v>
      </c>
      <c r="D67" s="692"/>
      <c r="E67" s="682">
        <f>SUM(F67:G67)</f>
        <v>4781.4</v>
      </c>
      <c r="F67" s="681">
        <f>SUM(F68:F95)</f>
        <v>0</v>
      </c>
      <c r="G67" s="681">
        <f>SUM(G68+G69+G70+G71+G72+G73+G74+G75+G76+G77+G78+G79+G80+G81+G82+G83+G84+G85+G86+G87+G88+G89+I69+G90+G91+G92+G93+G94+G95)</f>
        <v>4781.4</v>
      </c>
      <c r="H67" s="681">
        <f>SUM(H68+H69+H70+H71+H72+H73+H74+H75+H76+H77+H78+H79+H80+H81+H82+H83+H84+H85+H86+H87+H88+H89+M69+H90+H91+H92+H93+H94+H95)</f>
        <v>0</v>
      </c>
      <c r="I67" s="681">
        <f>SUM(I68+I69+I70+I71+I72+I73+I74+I75+I76+I77+I78+I79+I80+I81+I82+I83+I84+I85+I86+I87+I88+I89+N69+I90+I91+I92+I93+I94+I95)</f>
        <v>0</v>
      </c>
      <c r="J67" s="682">
        <f>SUM(J68)</f>
        <v>0</v>
      </c>
      <c r="K67" s="682">
        <f>SUM(K68)</f>
        <v>0</v>
      </c>
      <c r="L67" s="681">
        <f>SUM(L68:L95)</f>
        <v>0</v>
      </c>
      <c r="M67" s="681">
        <f>SUM(M68:M95)</f>
        <v>0</v>
      </c>
      <c r="N67" s="681">
        <f>SUM(N68:N95)</f>
        <v>0</v>
      </c>
      <c r="O67" s="681">
        <f>SUM(O68:O95)</f>
        <v>0</v>
      </c>
      <c r="P67" s="681">
        <f>SUM(P68:P95)</f>
        <v>1295.1</v>
      </c>
      <c r="Q67" s="681">
        <f>SUM(Q68+Q69+Q70+Q71+Q72+Q73+Q74+Q75+Q76+Q77+Q78+Q79+Q80+Q81+Q82+Q83+Q84+Q85+Q86+Q87+Q88+Q89+V69+Q90+Q91+Q92+Q93+Q94+Q95)</f>
        <v>0</v>
      </c>
      <c r="R67" s="681">
        <f>SUM(R68+R69+R70+R71+R72+R73+R74+R75+R76+R77+R78+R79+R80+R81+R82+R83+R84+R85+R86+R87+R88+R89+W69+R90+R91+R92+R93+R94+R95)</f>
        <v>1295.1</v>
      </c>
      <c r="S67" s="680">
        <f t="shared" si="3"/>
        <v>6076.5</v>
      </c>
      <c r="T67" s="682">
        <f t="shared" si="4"/>
        <v>0</v>
      </c>
      <c r="U67" s="682">
        <f t="shared" si="5"/>
        <v>6076.5</v>
      </c>
      <c r="V67" s="694"/>
    </row>
    <row r="68" spans="1:21" s="657" customFormat="1" ht="27.75" customHeight="1">
      <c r="A68" s="683" t="s">
        <v>427</v>
      </c>
      <c r="B68" s="684" t="s">
        <v>628</v>
      </c>
      <c r="C68" s="684" t="s">
        <v>591</v>
      </c>
      <c r="D68" s="692"/>
      <c r="E68" s="682">
        <f aca="true" t="shared" si="19" ref="E68:E95">SUM(F68:G68)</f>
        <v>86.2</v>
      </c>
      <c r="F68" s="681"/>
      <c r="G68" s="681">
        <v>86.2</v>
      </c>
      <c r="H68" s="681"/>
      <c r="I68" s="681"/>
      <c r="J68" s="681"/>
      <c r="K68" s="681"/>
      <c r="L68" s="681"/>
      <c r="M68" s="681"/>
      <c r="N68" s="681"/>
      <c r="O68" s="681">
        <v>79.3</v>
      </c>
      <c r="P68" s="681">
        <v>69.9</v>
      </c>
      <c r="Q68" s="681"/>
      <c r="R68" s="681">
        <f t="shared" si="2"/>
        <v>149.2</v>
      </c>
      <c r="S68" s="680">
        <f t="shared" si="3"/>
        <v>235.4</v>
      </c>
      <c r="T68" s="682">
        <f t="shared" si="4"/>
        <v>0</v>
      </c>
      <c r="U68" s="682">
        <f t="shared" si="5"/>
        <v>235.4</v>
      </c>
    </row>
    <row r="69" spans="1:21" s="657" customFormat="1" ht="27.75" customHeight="1">
      <c r="A69" s="683" t="s">
        <v>428</v>
      </c>
      <c r="B69" s="684" t="s">
        <v>628</v>
      </c>
      <c r="C69" s="684" t="s">
        <v>591</v>
      </c>
      <c r="D69" s="692"/>
      <c r="E69" s="682">
        <f t="shared" si="19"/>
        <v>32.7</v>
      </c>
      <c r="F69" s="681"/>
      <c r="G69" s="681">
        <v>32.7</v>
      </c>
      <c r="H69" s="681"/>
      <c r="I69" s="681"/>
      <c r="J69" s="681"/>
      <c r="K69" s="681"/>
      <c r="L69" s="681"/>
      <c r="M69" s="681"/>
      <c r="N69" s="681"/>
      <c r="O69" s="681">
        <v>-10.3</v>
      </c>
      <c r="P69" s="681">
        <v>3.9</v>
      </c>
      <c r="Q69" s="681"/>
      <c r="R69" s="681">
        <f t="shared" si="2"/>
        <v>-6.4</v>
      </c>
      <c r="S69" s="680">
        <f t="shared" si="3"/>
        <v>26.3</v>
      </c>
      <c r="T69" s="682">
        <f t="shared" si="4"/>
        <v>0</v>
      </c>
      <c r="U69" s="682">
        <f t="shared" si="5"/>
        <v>26.3</v>
      </c>
    </row>
    <row r="70" spans="1:21" s="657" customFormat="1" ht="25.5" customHeight="1">
      <c r="A70" s="697" t="s">
        <v>430</v>
      </c>
      <c r="B70" s="684" t="s">
        <v>628</v>
      </c>
      <c r="C70" s="684" t="s">
        <v>591</v>
      </c>
      <c r="D70" s="692"/>
      <c r="E70" s="682">
        <f t="shared" si="19"/>
        <v>91</v>
      </c>
      <c r="F70" s="681"/>
      <c r="G70" s="681">
        <v>91</v>
      </c>
      <c r="H70" s="681"/>
      <c r="I70" s="681"/>
      <c r="J70" s="681"/>
      <c r="K70" s="681"/>
      <c r="L70" s="681"/>
      <c r="M70" s="681"/>
      <c r="N70" s="681"/>
      <c r="O70" s="681">
        <v>-3.7</v>
      </c>
      <c r="P70" s="681">
        <v>54.9</v>
      </c>
      <c r="Q70" s="681"/>
      <c r="R70" s="681">
        <f t="shared" si="2"/>
        <v>51.199999999999996</v>
      </c>
      <c r="S70" s="680">
        <f t="shared" si="3"/>
        <v>142.2</v>
      </c>
      <c r="T70" s="682">
        <f t="shared" si="4"/>
        <v>0</v>
      </c>
      <c r="U70" s="682">
        <f t="shared" si="5"/>
        <v>142.2</v>
      </c>
    </row>
    <row r="71" spans="1:21" s="657" customFormat="1" ht="28.5" customHeight="1">
      <c r="A71" s="683" t="s">
        <v>440</v>
      </c>
      <c r="B71" s="684" t="s">
        <v>628</v>
      </c>
      <c r="C71" s="684" t="s">
        <v>591</v>
      </c>
      <c r="D71" s="692"/>
      <c r="E71" s="682">
        <f t="shared" si="19"/>
        <v>207.4</v>
      </c>
      <c r="F71" s="681"/>
      <c r="G71" s="681">
        <v>207.4</v>
      </c>
      <c r="H71" s="681"/>
      <c r="I71" s="681"/>
      <c r="J71" s="681"/>
      <c r="K71" s="681"/>
      <c r="L71" s="681"/>
      <c r="M71" s="681"/>
      <c r="N71" s="681"/>
      <c r="O71" s="681">
        <v>-9.6</v>
      </c>
      <c r="P71" s="681"/>
      <c r="Q71" s="681"/>
      <c r="R71" s="681">
        <f t="shared" si="2"/>
        <v>-9.6</v>
      </c>
      <c r="S71" s="680">
        <f t="shared" si="3"/>
        <v>197.8</v>
      </c>
      <c r="T71" s="682">
        <f t="shared" si="4"/>
        <v>0</v>
      </c>
      <c r="U71" s="682">
        <f t="shared" si="5"/>
        <v>197.8</v>
      </c>
    </row>
    <row r="72" spans="1:21" s="657" customFormat="1" ht="29.25" customHeight="1">
      <c r="A72" s="683" t="s">
        <v>429</v>
      </c>
      <c r="B72" s="684" t="s">
        <v>628</v>
      </c>
      <c r="C72" s="684" t="s">
        <v>591</v>
      </c>
      <c r="D72" s="692"/>
      <c r="E72" s="682">
        <f t="shared" si="19"/>
        <v>86.2</v>
      </c>
      <c r="F72" s="681"/>
      <c r="G72" s="681">
        <v>86.2</v>
      </c>
      <c r="H72" s="681"/>
      <c r="I72" s="681"/>
      <c r="J72" s="681"/>
      <c r="K72" s="681"/>
      <c r="L72" s="681"/>
      <c r="M72" s="681"/>
      <c r="N72" s="681"/>
      <c r="O72" s="681">
        <v>9.2</v>
      </c>
      <c r="P72" s="681">
        <v>6.6</v>
      </c>
      <c r="Q72" s="681"/>
      <c r="R72" s="681">
        <f t="shared" si="2"/>
        <v>15.799999999999999</v>
      </c>
      <c r="S72" s="680">
        <f t="shared" si="3"/>
        <v>102</v>
      </c>
      <c r="T72" s="682">
        <f t="shared" si="4"/>
        <v>0</v>
      </c>
      <c r="U72" s="682">
        <f t="shared" si="5"/>
        <v>102</v>
      </c>
    </row>
    <row r="73" spans="1:21" s="657" customFormat="1" ht="27.75" customHeight="1">
      <c r="A73" s="683" t="s">
        <v>431</v>
      </c>
      <c r="B73" s="684" t="s">
        <v>628</v>
      </c>
      <c r="C73" s="684" t="s">
        <v>591</v>
      </c>
      <c r="D73" s="692"/>
      <c r="E73" s="682">
        <f t="shared" si="19"/>
        <v>190.2</v>
      </c>
      <c r="F73" s="681"/>
      <c r="G73" s="681">
        <v>190.2</v>
      </c>
      <c r="H73" s="681"/>
      <c r="I73" s="681"/>
      <c r="J73" s="681"/>
      <c r="K73" s="681"/>
      <c r="L73" s="681"/>
      <c r="M73" s="681"/>
      <c r="N73" s="681"/>
      <c r="O73" s="681">
        <v>-3.3</v>
      </c>
      <c r="P73" s="681">
        <v>127.8</v>
      </c>
      <c r="Q73" s="681"/>
      <c r="R73" s="681">
        <f t="shared" si="2"/>
        <v>124.5</v>
      </c>
      <c r="S73" s="680">
        <f t="shared" si="3"/>
        <v>314.7</v>
      </c>
      <c r="T73" s="682">
        <f t="shared" si="4"/>
        <v>0</v>
      </c>
      <c r="U73" s="682">
        <f t="shared" si="5"/>
        <v>314.7</v>
      </c>
    </row>
    <row r="74" spans="1:21" s="657" customFormat="1" ht="29.25" customHeight="1">
      <c r="A74" s="683" t="s">
        <v>432</v>
      </c>
      <c r="B74" s="684" t="s">
        <v>628</v>
      </c>
      <c r="C74" s="684" t="s">
        <v>591</v>
      </c>
      <c r="D74" s="692"/>
      <c r="E74" s="682">
        <f t="shared" si="19"/>
        <v>47.8</v>
      </c>
      <c r="F74" s="681"/>
      <c r="G74" s="681">
        <v>47.8</v>
      </c>
      <c r="H74" s="681"/>
      <c r="I74" s="681"/>
      <c r="J74" s="681"/>
      <c r="K74" s="681"/>
      <c r="L74" s="681"/>
      <c r="M74" s="681"/>
      <c r="N74" s="681"/>
      <c r="O74" s="681">
        <v>-22.1</v>
      </c>
      <c r="P74" s="681"/>
      <c r="Q74" s="681"/>
      <c r="R74" s="681">
        <f t="shared" si="2"/>
        <v>-22.1</v>
      </c>
      <c r="S74" s="680">
        <f t="shared" si="3"/>
        <v>25.699999999999996</v>
      </c>
      <c r="T74" s="682">
        <f t="shared" si="4"/>
        <v>0</v>
      </c>
      <c r="U74" s="682">
        <f t="shared" si="5"/>
        <v>25.699999999999996</v>
      </c>
    </row>
    <row r="75" spans="1:21" s="657" customFormat="1" ht="27.75" customHeight="1">
      <c r="A75" s="683" t="s">
        <v>434</v>
      </c>
      <c r="B75" s="684" t="s">
        <v>628</v>
      </c>
      <c r="C75" s="684" t="s">
        <v>591</v>
      </c>
      <c r="D75" s="692"/>
      <c r="E75" s="682">
        <f t="shared" si="19"/>
        <v>74.4</v>
      </c>
      <c r="F75" s="681"/>
      <c r="G75" s="681">
        <v>74.4</v>
      </c>
      <c r="H75" s="681"/>
      <c r="I75" s="681"/>
      <c r="J75" s="681"/>
      <c r="K75" s="681"/>
      <c r="L75" s="681"/>
      <c r="M75" s="681"/>
      <c r="N75" s="681"/>
      <c r="O75" s="681">
        <v>-3.2</v>
      </c>
      <c r="P75" s="681">
        <v>108</v>
      </c>
      <c r="Q75" s="681"/>
      <c r="R75" s="681">
        <f t="shared" si="2"/>
        <v>104.8</v>
      </c>
      <c r="S75" s="680">
        <f t="shared" si="3"/>
        <v>179.2</v>
      </c>
      <c r="T75" s="682">
        <f t="shared" si="4"/>
        <v>0</v>
      </c>
      <c r="U75" s="682">
        <f t="shared" si="5"/>
        <v>179.2</v>
      </c>
    </row>
    <row r="76" spans="1:21" s="657" customFormat="1" ht="26.25" customHeight="1">
      <c r="A76" s="683" t="s">
        <v>433</v>
      </c>
      <c r="B76" s="684" t="s">
        <v>628</v>
      </c>
      <c r="C76" s="684" t="s">
        <v>591</v>
      </c>
      <c r="D76" s="692"/>
      <c r="E76" s="682">
        <f t="shared" si="19"/>
        <v>155.8</v>
      </c>
      <c r="F76" s="681"/>
      <c r="G76" s="681">
        <v>155.8</v>
      </c>
      <c r="H76" s="681"/>
      <c r="I76" s="681"/>
      <c r="J76" s="681"/>
      <c r="K76" s="681"/>
      <c r="L76" s="681"/>
      <c r="M76" s="681"/>
      <c r="N76" s="681"/>
      <c r="O76" s="681">
        <v>8.3</v>
      </c>
      <c r="P76" s="681">
        <v>67.7</v>
      </c>
      <c r="Q76" s="681"/>
      <c r="R76" s="681">
        <f t="shared" si="2"/>
        <v>76</v>
      </c>
      <c r="S76" s="680">
        <f t="shared" si="3"/>
        <v>231.8</v>
      </c>
      <c r="T76" s="682">
        <f t="shared" si="4"/>
        <v>0</v>
      </c>
      <c r="U76" s="682">
        <f t="shared" si="5"/>
        <v>231.8</v>
      </c>
    </row>
    <row r="77" spans="1:21" s="657" customFormat="1" ht="26.25" customHeight="1">
      <c r="A77" s="683" t="s">
        <v>626</v>
      </c>
      <c r="B77" s="684" t="s">
        <v>628</v>
      </c>
      <c r="C77" s="684" t="s">
        <v>591</v>
      </c>
      <c r="D77" s="692"/>
      <c r="E77" s="682">
        <f t="shared" si="19"/>
        <v>98.5</v>
      </c>
      <c r="F77" s="681"/>
      <c r="G77" s="681">
        <v>98.5</v>
      </c>
      <c r="H77" s="681"/>
      <c r="I77" s="681"/>
      <c r="J77" s="681"/>
      <c r="K77" s="681"/>
      <c r="L77" s="681"/>
      <c r="M77" s="681"/>
      <c r="N77" s="681"/>
      <c r="O77" s="681">
        <v>-22.7</v>
      </c>
      <c r="P77" s="681">
        <v>116.2</v>
      </c>
      <c r="Q77" s="681"/>
      <c r="R77" s="681">
        <f aca="true" t="shared" si="20" ref="R77:R142">SUM(H77:Q77)</f>
        <v>93.5</v>
      </c>
      <c r="S77" s="680">
        <f t="shared" si="3"/>
        <v>192</v>
      </c>
      <c r="T77" s="682">
        <f t="shared" si="4"/>
        <v>0</v>
      </c>
      <c r="U77" s="682">
        <f t="shared" si="5"/>
        <v>192</v>
      </c>
    </row>
    <row r="78" spans="1:21" s="657" customFormat="1" ht="29.25" customHeight="1">
      <c r="A78" s="683" t="s">
        <v>435</v>
      </c>
      <c r="B78" s="684" t="s">
        <v>628</v>
      </c>
      <c r="C78" s="684" t="s">
        <v>591</v>
      </c>
      <c r="D78" s="692"/>
      <c r="E78" s="682">
        <f t="shared" si="19"/>
        <v>22.8</v>
      </c>
      <c r="F78" s="681"/>
      <c r="G78" s="681">
        <v>22.8</v>
      </c>
      <c r="H78" s="681"/>
      <c r="I78" s="681"/>
      <c r="J78" s="681"/>
      <c r="K78" s="681"/>
      <c r="L78" s="681"/>
      <c r="M78" s="681"/>
      <c r="N78" s="681"/>
      <c r="O78" s="681">
        <v>-19</v>
      </c>
      <c r="P78" s="681">
        <v>22.4</v>
      </c>
      <c r="Q78" s="681"/>
      <c r="R78" s="681">
        <f t="shared" si="20"/>
        <v>3.3999999999999986</v>
      </c>
      <c r="S78" s="680">
        <f aca="true" t="shared" si="21" ref="S78:S142">SUM(T78:U78)</f>
        <v>26.2</v>
      </c>
      <c r="T78" s="682">
        <f aca="true" t="shared" si="22" ref="T78:T142">SUM(F78+I78+J78+K78+L78+M78+N78)</f>
        <v>0</v>
      </c>
      <c r="U78" s="682">
        <f aca="true" t="shared" si="23" ref="U78:U142">SUM(G78+O78+P78)</f>
        <v>26.2</v>
      </c>
    </row>
    <row r="79" spans="1:21" s="657" customFormat="1" ht="27.75" customHeight="1">
      <c r="A79" s="683" t="s">
        <v>766</v>
      </c>
      <c r="B79" s="684" t="s">
        <v>628</v>
      </c>
      <c r="C79" s="684" t="s">
        <v>591</v>
      </c>
      <c r="D79" s="692"/>
      <c r="E79" s="682">
        <f t="shared" si="19"/>
        <v>98.5</v>
      </c>
      <c r="F79" s="681"/>
      <c r="G79" s="681">
        <v>98.5</v>
      </c>
      <c r="H79" s="681"/>
      <c r="I79" s="681"/>
      <c r="J79" s="681"/>
      <c r="K79" s="681"/>
      <c r="L79" s="681"/>
      <c r="M79" s="681"/>
      <c r="N79" s="681"/>
      <c r="O79" s="681"/>
      <c r="P79" s="681">
        <v>0.6</v>
      </c>
      <c r="Q79" s="681"/>
      <c r="R79" s="681">
        <f t="shared" si="20"/>
        <v>0.6</v>
      </c>
      <c r="S79" s="680">
        <f t="shared" si="21"/>
        <v>99.1</v>
      </c>
      <c r="T79" s="682">
        <f t="shared" si="22"/>
        <v>0</v>
      </c>
      <c r="U79" s="682">
        <f t="shared" si="23"/>
        <v>99.1</v>
      </c>
    </row>
    <row r="80" spans="1:21" s="657" customFormat="1" ht="27.75" customHeight="1">
      <c r="A80" s="683" t="s">
        <v>767</v>
      </c>
      <c r="B80" s="684" t="s">
        <v>628</v>
      </c>
      <c r="C80" s="684" t="s">
        <v>591</v>
      </c>
      <c r="D80" s="692"/>
      <c r="E80" s="682">
        <f t="shared" si="19"/>
        <v>19.2</v>
      </c>
      <c r="F80" s="681"/>
      <c r="G80" s="681">
        <v>19.2</v>
      </c>
      <c r="H80" s="681"/>
      <c r="I80" s="681"/>
      <c r="J80" s="681"/>
      <c r="K80" s="681"/>
      <c r="L80" s="681"/>
      <c r="M80" s="681"/>
      <c r="N80" s="681"/>
      <c r="O80" s="681">
        <v>-0.4</v>
      </c>
      <c r="P80" s="681">
        <v>40.1</v>
      </c>
      <c r="Q80" s="681"/>
      <c r="R80" s="681">
        <f t="shared" si="20"/>
        <v>39.7</v>
      </c>
      <c r="S80" s="680">
        <f t="shared" si="21"/>
        <v>58.900000000000006</v>
      </c>
      <c r="T80" s="682">
        <f t="shared" si="22"/>
        <v>0</v>
      </c>
      <c r="U80" s="682">
        <f t="shared" si="23"/>
        <v>58.900000000000006</v>
      </c>
    </row>
    <row r="81" spans="1:21" s="657" customFormat="1" ht="30" customHeight="1">
      <c r="A81" s="683" t="s">
        <v>107</v>
      </c>
      <c r="B81" s="684" t="s">
        <v>628</v>
      </c>
      <c r="C81" s="684" t="s">
        <v>591</v>
      </c>
      <c r="D81" s="692"/>
      <c r="E81" s="682">
        <f t="shared" si="19"/>
        <v>119.2</v>
      </c>
      <c r="F81" s="681"/>
      <c r="G81" s="681">
        <v>119.2</v>
      </c>
      <c r="H81" s="681"/>
      <c r="I81" s="681"/>
      <c r="J81" s="681"/>
      <c r="K81" s="681"/>
      <c r="L81" s="681"/>
      <c r="M81" s="681"/>
      <c r="N81" s="681"/>
      <c r="O81" s="681">
        <v>-0.3</v>
      </c>
      <c r="P81" s="681">
        <v>36.1</v>
      </c>
      <c r="Q81" s="681"/>
      <c r="R81" s="681">
        <f t="shared" si="20"/>
        <v>35.800000000000004</v>
      </c>
      <c r="S81" s="680">
        <f t="shared" si="21"/>
        <v>155</v>
      </c>
      <c r="T81" s="682">
        <f t="shared" si="22"/>
        <v>0</v>
      </c>
      <c r="U81" s="682">
        <f t="shared" si="23"/>
        <v>155</v>
      </c>
    </row>
    <row r="82" spans="1:21" s="657" customFormat="1" ht="29.25" customHeight="1">
      <c r="A82" s="683" t="s">
        <v>829</v>
      </c>
      <c r="B82" s="684" t="s">
        <v>628</v>
      </c>
      <c r="C82" s="684" t="s">
        <v>591</v>
      </c>
      <c r="D82" s="692"/>
      <c r="E82" s="682">
        <f>SUM(F82:G82)</f>
        <v>90.9</v>
      </c>
      <c r="F82" s="681"/>
      <c r="G82" s="681">
        <v>90.9</v>
      </c>
      <c r="H82" s="681"/>
      <c r="I82" s="681"/>
      <c r="J82" s="681"/>
      <c r="K82" s="681"/>
      <c r="L82" s="681"/>
      <c r="M82" s="681"/>
      <c r="N82" s="681"/>
      <c r="O82" s="681">
        <v>0.1</v>
      </c>
      <c r="P82" s="681">
        <v>2.8</v>
      </c>
      <c r="Q82" s="681"/>
      <c r="R82" s="681">
        <f t="shared" si="20"/>
        <v>2.9</v>
      </c>
      <c r="S82" s="680">
        <f t="shared" si="21"/>
        <v>93.8</v>
      </c>
      <c r="T82" s="682">
        <f t="shared" si="22"/>
        <v>0</v>
      </c>
      <c r="U82" s="682">
        <f t="shared" si="23"/>
        <v>93.8</v>
      </c>
    </row>
    <row r="83" spans="1:21" s="657" customFormat="1" ht="30" customHeight="1">
      <c r="A83" s="683" t="s">
        <v>623</v>
      </c>
      <c r="B83" s="684" t="s">
        <v>628</v>
      </c>
      <c r="C83" s="684" t="s">
        <v>591</v>
      </c>
      <c r="D83" s="692"/>
      <c r="E83" s="682">
        <f>SUM(F83:G83)</f>
        <v>100</v>
      </c>
      <c r="F83" s="681"/>
      <c r="G83" s="681">
        <v>100</v>
      </c>
      <c r="H83" s="681"/>
      <c r="I83" s="681"/>
      <c r="J83" s="681"/>
      <c r="K83" s="681"/>
      <c r="L83" s="681"/>
      <c r="M83" s="681"/>
      <c r="N83" s="681"/>
      <c r="O83" s="681"/>
      <c r="P83" s="681"/>
      <c r="Q83" s="681"/>
      <c r="R83" s="681">
        <f t="shared" si="20"/>
        <v>0</v>
      </c>
      <c r="S83" s="680">
        <f t="shared" si="21"/>
        <v>100</v>
      </c>
      <c r="T83" s="682">
        <f t="shared" si="22"/>
        <v>0</v>
      </c>
      <c r="U83" s="682">
        <f t="shared" si="23"/>
        <v>100</v>
      </c>
    </row>
    <row r="84" spans="1:21" s="657" customFormat="1" ht="28.5" customHeight="1">
      <c r="A84" s="683" t="s">
        <v>624</v>
      </c>
      <c r="B84" s="684" t="s">
        <v>628</v>
      </c>
      <c r="C84" s="684" t="s">
        <v>591</v>
      </c>
      <c r="D84" s="692"/>
      <c r="E84" s="682">
        <f>SUM(F84:G84)</f>
        <v>80.3</v>
      </c>
      <c r="F84" s="681"/>
      <c r="G84" s="681">
        <v>80.3</v>
      </c>
      <c r="H84" s="681"/>
      <c r="I84" s="681"/>
      <c r="J84" s="681"/>
      <c r="K84" s="681"/>
      <c r="L84" s="681"/>
      <c r="M84" s="681"/>
      <c r="N84" s="681"/>
      <c r="O84" s="681">
        <v>5.8</v>
      </c>
      <c r="P84" s="681">
        <v>57.4</v>
      </c>
      <c r="Q84" s="681"/>
      <c r="R84" s="681">
        <f t="shared" si="20"/>
        <v>63.199999999999996</v>
      </c>
      <c r="S84" s="680">
        <f t="shared" si="21"/>
        <v>143.5</v>
      </c>
      <c r="T84" s="682">
        <f t="shared" si="22"/>
        <v>0</v>
      </c>
      <c r="U84" s="682">
        <f t="shared" si="23"/>
        <v>143.5</v>
      </c>
    </row>
    <row r="85" spans="1:21" s="657" customFormat="1" ht="30" customHeight="1">
      <c r="A85" s="683" t="s">
        <v>1161</v>
      </c>
      <c r="B85" s="684" t="s">
        <v>628</v>
      </c>
      <c r="C85" s="684" t="s">
        <v>591</v>
      </c>
      <c r="D85" s="692"/>
      <c r="E85" s="682">
        <f>SUM(F85:G85)</f>
        <v>31.6</v>
      </c>
      <c r="F85" s="681"/>
      <c r="G85" s="681">
        <v>31.6</v>
      </c>
      <c r="H85" s="681"/>
      <c r="I85" s="681"/>
      <c r="J85" s="681"/>
      <c r="K85" s="681"/>
      <c r="L85" s="681"/>
      <c r="M85" s="681"/>
      <c r="N85" s="681"/>
      <c r="O85" s="681">
        <v>26.7</v>
      </c>
      <c r="P85" s="681">
        <v>47.6</v>
      </c>
      <c r="Q85" s="681"/>
      <c r="R85" s="681">
        <f t="shared" si="20"/>
        <v>74.3</v>
      </c>
      <c r="S85" s="680">
        <f t="shared" si="21"/>
        <v>105.9</v>
      </c>
      <c r="T85" s="682">
        <f t="shared" si="22"/>
        <v>0</v>
      </c>
      <c r="U85" s="682">
        <f t="shared" si="23"/>
        <v>105.9</v>
      </c>
    </row>
    <row r="86" spans="1:21" s="657" customFormat="1" ht="31.5" customHeight="1">
      <c r="A86" s="683" t="s">
        <v>985</v>
      </c>
      <c r="B86" s="684" t="s">
        <v>628</v>
      </c>
      <c r="C86" s="684" t="s">
        <v>591</v>
      </c>
      <c r="D86" s="692"/>
      <c r="E86" s="682">
        <f t="shared" si="19"/>
        <v>101.1</v>
      </c>
      <c r="F86" s="681"/>
      <c r="G86" s="681">
        <v>101.1</v>
      </c>
      <c r="H86" s="681"/>
      <c r="I86" s="681"/>
      <c r="J86" s="681"/>
      <c r="K86" s="681"/>
      <c r="L86" s="681"/>
      <c r="M86" s="681"/>
      <c r="N86" s="681"/>
      <c r="O86" s="681"/>
      <c r="P86" s="681"/>
      <c r="Q86" s="681"/>
      <c r="R86" s="681">
        <f t="shared" si="20"/>
        <v>0</v>
      </c>
      <c r="S86" s="680">
        <f t="shared" si="21"/>
        <v>101.1</v>
      </c>
      <c r="T86" s="682">
        <f t="shared" si="22"/>
        <v>0</v>
      </c>
      <c r="U86" s="682">
        <f t="shared" si="23"/>
        <v>101.1</v>
      </c>
    </row>
    <row r="87" spans="1:21" s="657" customFormat="1" ht="45" customHeight="1">
      <c r="A87" s="683" t="s">
        <v>627</v>
      </c>
      <c r="B87" s="684" t="s">
        <v>628</v>
      </c>
      <c r="C87" s="684" t="s">
        <v>591</v>
      </c>
      <c r="D87" s="692"/>
      <c r="E87" s="682">
        <f t="shared" si="19"/>
        <v>379.7</v>
      </c>
      <c r="F87" s="681"/>
      <c r="G87" s="681">
        <v>379.7</v>
      </c>
      <c r="H87" s="681"/>
      <c r="I87" s="681"/>
      <c r="J87" s="681"/>
      <c r="K87" s="681"/>
      <c r="L87" s="681"/>
      <c r="M87" s="681"/>
      <c r="N87" s="681"/>
      <c r="O87" s="681">
        <v>57.3</v>
      </c>
      <c r="P87" s="681">
        <v>47.1</v>
      </c>
      <c r="Q87" s="681"/>
      <c r="R87" s="681">
        <f t="shared" si="20"/>
        <v>104.4</v>
      </c>
      <c r="S87" s="680">
        <f t="shared" si="21"/>
        <v>484.1</v>
      </c>
      <c r="T87" s="682">
        <f t="shared" si="22"/>
        <v>0</v>
      </c>
      <c r="U87" s="682">
        <f t="shared" si="23"/>
        <v>484.1</v>
      </c>
    </row>
    <row r="88" spans="1:21" s="657" customFormat="1" ht="28.5" customHeight="1">
      <c r="A88" s="683" t="s">
        <v>1058</v>
      </c>
      <c r="B88" s="684" t="s">
        <v>628</v>
      </c>
      <c r="C88" s="684" t="s">
        <v>591</v>
      </c>
      <c r="D88" s="692"/>
      <c r="E88" s="682">
        <f t="shared" si="19"/>
        <v>1304.7</v>
      </c>
      <c r="F88" s="681"/>
      <c r="G88" s="681">
        <v>1304.7</v>
      </c>
      <c r="H88" s="681"/>
      <c r="I88" s="681"/>
      <c r="J88" s="681"/>
      <c r="K88" s="681"/>
      <c r="L88" s="681"/>
      <c r="M88" s="681"/>
      <c r="N88" s="681"/>
      <c r="O88" s="681">
        <v>-56.8</v>
      </c>
      <c r="P88" s="681">
        <v>95.8</v>
      </c>
      <c r="Q88" s="681"/>
      <c r="R88" s="681">
        <f t="shared" si="20"/>
        <v>39</v>
      </c>
      <c r="S88" s="680">
        <f t="shared" si="21"/>
        <v>1343.7</v>
      </c>
      <c r="T88" s="682">
        <f t="shared" si="22"/>
        <v>0</v>
      </c>
      <c r="U88" s="682">
        <f t="shared" si="23"/>
        <v>1343.7</v>
      </c>
    </row>
    <row r="89" spans="1:21" s="657" customFormat="1" ht="29.25" customHeight="1">
      <c r="A89" s="683" t="s">
        <v>470</v>
      </c>
      <c r="B89" s="684" t="s">
        <v>628</v>
      </c>
      <c r="C89" s="684" t="s">
        <v>591</v>
      </c>
      <c r="D89" s="692"/>
      <c r="E89" s="682">
        <f t="shared" si="19"/>
        <v>22.7</v>
      </c>
      <c r="F89" s="681"/>
      <c r="G89" s="681">
        <v>22.7</v>
      </c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>
        <f t="shared" si="20"/>
        <v>0</v>
      </c>
      <c r="S89" s="680">
        <f t="shared" si="21"/>
        <v>22.7</v>
      </c>
      <c r="T89" s="682">
        <f t="shared" si="22"/>
        <v>0</v>
      </c>
      <c r="U89" s="682">
        <f t="shared" si="23"/>
        <v>22.7</v>
      </c>
    </row>
    <row r="90" spans="1:21" s="657" customFormat="1" ht="31.5" customHeight="1">
      <c r="A90" s="683" t="s">
        <v>910</v>
      </c>
      <c r="B90" s="684" t="s">
        <v>628</v>
      </c>
      <c r="C90" s="684" t="s">
        <v>591</v>
      </c>
      <c r="D90" s="692"/>
      <c r="E90" s="682">
        <f t="shared" si="19"/>
        <v>200.6</v>
      </c>
      <c r="F90" s="681"/>
      <c r="G90" s="681">
        <v>200.6</v>
      </c>
      <c r="H90" s="681"/>
      <c r="I90" s="681"/>
      <c r="J90" s="681"/>
      <c r="K90" s="681"/>
      <c r="L90" s="681"/>
      <c r="M90" s="681"/>
      <c r="N90" s="681"/>
      <c r="O90" s="681">
        <v>27.6</v>
      </c>
      <c r="P90" s="681"/>
      <c r="Q90" s="681"/>
      <c r="R90" s="681">
        <f t="shared" si="20"/>
        <v>27.6</v>
      </c>
      <c r="S90" s="680">
        <f t="shared" si="21"/>
        <v>228.2</v>
      </c>
      <c r="T90" s="682">
        <f t="shared" si="22"/>
        <v>0</v>
      </c>
      <c r="U90" s="682">
        <f t="shared" si="23"/>
        <v>228.2</v>
      </c>
    </row>
    <row r="91" spans="1:21" s="657" customFormat="1" ht="32.25" customHeight="1">
      <c r="A91" s="683" t="s">
        <v>471</v>
      </c>
      <c r="B91" s="684" t="s">
        <v>628</v>
      </c>
      <c r="C91" s="684" t="s">
        <v>591</v>
      </c>
      <c r="D91" s="692"/>
      <c r="E91" s="682">
        <f t="shared" si="19"/>
        <v>235.1</v>
      </c>
      <c r="F91" s="681"/>
      <c r="G91" s="681">
        <v>235.1</v>
      </c>
      <c r="H91" s="681"/>
      <c r="I91" s="681"/>
      <c r="J91" s="681"/>
      <c r="K91" s="681"/>
      <c r="L91" s="681"/>
      <c r="M91" s="681"/>
      <c r="N91" s="681"/>
      <c r="O91" s="681">
        <v>23.1</v>
      </c>
      <c r="P91" s="681">
        <v>18.1</v>
      </c>
      <c r="Q91" s="681"/>
      <c r="R91" s="681">
        <f t="shared" si="20"/>
        <v>41.2</v>
      </c>
      <c r="S91" s="680">
        <f t="shared" si="21"/>
        <v>276.3</v>
      </c>
      <c r="T91" s="682">
        <f t="shared" si="22"/>
        <v>0</v>
      </c>
      <c r="U91" s="682">
        <f t="shared" si="23"/>
        <v>276.3</v>
      </c>
    </row>
    <row r="92" spans="1:21" s="657" customFormat="1" ht="30" customHeight="1">
      <c r="A92" s="683" t="s">
        <v>472</v>
      </c>
      <c r="B92" s="684" t="s">
        <v>628</v>
      </c>
      <c r="C92" s="684" t="s">
        <v>591</v>
      </c>
      <c r="D92" s="692"/>
      <c r="E92" s="682">
        <f t="shared" si="19"/>
        <v>536.8</v>
      </c>
      <c r="F92" s="681"/>
      <c r="G92" s="681">
        <v>536.8</v>
      </c>
      <c r="H92" s="681"/>
      <c r="I92" s="681"/>
      <c r="J92" s="681"/>
      <c r="K92" s="681"/>
      <c r="L92" s="681"/>
      <c r="M92" s="681"/>
      <c r="N92" s="681"/>
      <c r="O92" s="681">
        <v>-93.4</v>
      </c>
      <c r="P92" s="681">
        <v>234.5</v>
      </c>
      <c r="Q92" s="681"/>
      <c r="R92" s="681">
        <f t="shared" si="20"/>
        <v>141.1</v>
      </c>
      <c r="S92" s="680">
        <f t="shared" si="21"/>
        <v>677.9</v>
      </c>
      <c r="T92" s="682">
        <f t="shared" si="22"/>
        <v>0</v>
      </c>
      <c r="U92" s="682">
        <f t="shared" si="23"/>
        <v>677.9</v>
      </c>
    </row>
    <row r="93" spans="1:21" s="657" customFormat="1" ht="29.25" customHeight="1">
      <c r="A93" s="683" t="s">
        <v>473</v>
      </c>
      <c r="B93" s="684" t="s">
        <v>628</v>
      </c>
      <c r="C93" s="684" t="s">
        <v>591</v>
      </c>
      <c r="D93" s="692"/>
      <c r="E93" s="682">
        <f t="shared" si="19"/>
        <v>158.7</v>
      </c>
      <c r="F93" s="681"/>
      <c r="G93" s="681">
        <v>158.7</v>
      </c>
      <c r="H93" s="681"/>
      <c r="I93" s="681"/>
      <c r="J93" s="681"/>
      <c r="K93" s="681"/>
      <c r="L93" s="681"/>
      <c r="M93" s="681"/>
      <c r="N93" s="681"/>
      <c r="O93" s="681">
        <v>52.4</v>
      </c>
      <c r="P93" s="681"/>
      <c r="Q93" s="681"/>
      <c r="R93" s="681">
        <f t="shared" si="20"/>
        <v>52.4</v>
      </c>
      <c r="S93" s="680">
        <f t="shared" si="21"/>
        <v>211.1</v>
      </c>
      <c r="T93" s="682">
        <f t="shared" si="22"/>
        <v>0</v>
      </c>
      <c r="U93" s="682">
        <f t="shared" si="23"/>
        <v>211.1</v>
      </c>
    </row>
    <row r="94" spans="1:21" s="657" customFormat="1" ht="31.5" customHeight="1">
      <c r="A94" s="683" t="s">
        <v>911</v>
      </c>
      <c r="B94" s="684" t="s">
        <v>628</v>
      </c>
      <c r="C94" s="684" t="s">
        <v>591</v>
      </c>
      <c r="D94" s="692"/>
      <c r="E94" s="682">
        <f t="shared" si="19"/>
        <v>95.6</v>
      </c>
      <c r="F94" s="681"/>
      <c r="G94" s="681">
        <v>95.6</v>
      </c>
      <c r="H94" s="681"/>
      <c r="I94" s="681"/>
      <c r="J94" s="681"/>
      <c r="K94" s="681"/>
      <c r="L94" s="681"/>
      <c r="M94" s="681"/>
      <c r="N94" s="681"/>
      <c r="O94" s="681">
        <v>68.7</v>
      </c>
      <c r="P94" s="681">
        <v>137.6</v>
      </c>
      <c r="Q94" s="681"/>
      <c r="R94" s="681">
        <f t="shared" si="20"/>
        <v>206.3</v>
      </c>
      <c r="S94" s="680">
        <f t="shared" si="21"/>
        <v>301.9</v>
      </c>
      <c r="T94" s="682">
        <f t="shared" si="22"/>
        <v>0</v>
      </c>
      <c r="U94" s="682">
        <f t="shared" si="23"/>
        <v>301.9</v>
      </c>
    </row>
    <row r="95" spans="1:21" s="657" customFormat="1" ht="31.5" customHeight="1">
      <c r="A95" s="683" t="s">
        <v>861</v>
      </c>
      <c r="B95" s="684" t="s">
        <v>628</v>
      </c>
      <c r="C95" s="684" t="s">
        <v>591</v>
      </c>
      <c r="D95" s="692"/>
      <c r="E95" s="682">
        <f t="shared" si="19"/>
        <v>113.7</v>
      </c>
      <c r="F95" s="681"/>
      <c r="G95" s="681">
        <v>113.7</v>
      </c>
      <c r="H95" s="681"/>
      <c r="I95" s="681"/>
      <c r="J95" s="681"/>
      <c r="K95" s="681"/>
      <c r="L95" s="681"/>
      <c r="M95" s="681"/>
      <c r="N95" s="681"/>
      <c r="O95" s="681">
        <v>-113.7</v>
      </c>
      <c r="P95" s="681"/>
      <c r="Q95" s="681"/>
      <c r="R95" s="681">
        <f t="shared" si="20"/>
        <v>-113.7</v>
      </c>
      <c r="S95" s="680">
        <f t="shared" si="21"/>
        <v>0</v>
      </c>
      <c r="T95" s="682">
        <f t="shared" si="22"/>
        <v>0</v>
      </c>
      <c r="U95" s="682">
        <f t="shared" si="23"/>
        <v>0</v>
      </c>
    </row>
    <row r="96" spans="1:21" s="657" customFormat="1" ht="28.5" customHeight="1">
      <c r="A96" s="678" t="s">
        <v>30</v>
      </c>
      <c r="B96" s="679" t="s">
        <v>628</v>
      </c>
      <c r="C96" s="679" t="s">
        <v>527</v>
      </c>
      <c r="D96" s="682">
        <f>SUM(D97)</f>
        <v>7401.9</v>
      </c>
      <c r="E96" s="682">
        <f>SUM(F96:G96)</f>
        <v>8849.099999999999</v>
      </c>
      <c r="F96" s="682">
        <f>SUM(F97:F98)</f>
        <v>0</v>
      </c>
      <c r="G96" s="682">
        <f>SUM(G97+G98)</f>
        <v>8849.099999999999</v>
      </c>
      <c r="H96" s="682">
        <f aca="true" t="shared" si="24" ref="H96:P96">SUM(H97+H98)</f>
        <v>0</v>
      </c>
      <c r="I96" s="682">
        <f t="shared" si="24"/>
        <v>0.4</v>
      </c>
      <c r="J96" s="682">
        <f t="shared" si="24"/>
        <v>0</v>
      </c>
      <c r="K96" s="682">
        <f t="shared" si="24"/>
        <v>0</v>
      </c>
      <c r="L96" s="682">
        <f t="shared" si="24"/>
        <v>0</v>
      </c>
      <c r="M96" s="682">
        <f t="shared" si="24"/>
        <v>0</v>
      </c>
      <c r="N96" s="682">
        <f t="shared" si="24"/>
        <v>0</v>
      </c>
      <c r="O96" s="682">
        <f t="shared" si="24"/>
        <v>0</v>
      </c>
      <c r="P96" s="682">
        <f t="shared" si="24"/>
        <v>0</v>
      </c>
      <c r="Q96" s="682"/>
      <c r="R96" s="681">
        <f t="shared" si="20"/>
        <v>0.4</v>
      </c>
      <c r="S96" s="680">
        <f t="shared" si="21"/>
        <v>8849.499999999998</v>
      </c>
      <c r="T96" s="682">
        <f t="shared" si="22"/>
        <v>0.4</v>
      </c>
      <c r="U96" s="682">
        <f t="shared" si="23"/>
        <v>8849.099999999999</v>
      </c>
    </row>
    <row r="97" spans="1:21" s="657" customFormat="1" ht="30" customHeight="1">
      <c r="A97" s="683" t="s">
        <v>536</v>
      </c>
      <c r="B97" s="684" t="s">
        <v>628</v>
      </c>
      <c r="C97" s="684" t="s">
        <v>527</v>
      </c>
      <c r="D97" s="681">
        <v>7401.9</v>
      </c>
      <c r="E97" s="682">
        <f>SUM(F97:G97)</f>
        <v>8809.3</v>
      </c>
      <c r="F97" s="681"/>
      <c r="G97" s="681">
        <v>8809.3</v>
      </c>
      <c r="H97" s="681"/>
      <c r="I97" s="681">
        <v>0.4</v>
      </c>
      <c r="J97" s="681"/>
      <c r="K97" s="681"/>
      <c r="L97" s="681"/>
      <c r="M97" s="681"/>
      <c r="N97" s="681"/>
      <c r="O97" s="681"/>
      <c r="P97" s="681"/>
      <c r="Q97" s="681"/>
      <c r="R97" s="681">
        <f t="shared" si="20"/>
        <v>0.4</v>
      </c>
      <c r="S97" s="680">
        <f t="shared" si="21"/>
        <v>8809.699999999999</v>
      </c>
      <c r="T97" s="682">
        <f t="shared" si="22"/>
        <v>0.4</v>
      </c>
      <c r="U97" s="682">
        <f t="shared" si="23"/>
        <v>8809.3</v>
      </c>
    </row>
    <row r="98" spans="1:21" s="657" customFormat="1" ht="49.5" customHeight="1">
      <c r="A98" s="683" t="s">
        <v>381</v>
      </c>
      <c r="B98" s="684" t="s">
        <v>628</v>
      </c>
      <c r="C98" s="684" t="s">
        <v>527</v>
      </c>
      <c r="D98" s="692"/>
      <c r="E98" s="682">
        <f>SUM(F98:G98)</f>
        <v>39.8</v>
      </c>
      <c r="F98" s="681">
        <v>0</v>
      </c>
      <c r="G98" s="681">
        <v>39.8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>
        <f t="shared" si="20"/>
        <v>0</v>
      </c>
      <c r="S98" s="680">
        <f t="shared" si="21"/>
        <v>39.8</v>
      </c>
      <c r="T98" s="682">
        <f t="shared" si="22"/>
        <v>0</v>
      </c>
      <c r="U98" s="682">
        <f t="shared" si="23"/>
        <v>39.8</v>
      </c>
    </row>
    <row r="99" spans="1:21" s="657" customFormat="1" ht="32.25" customHeight="1">
      <c r="A99" s="678" t="s">
        <v>31</v>
      </c>
      <c r="B99" s="679" t="s">
        <v>628</v>
      </c>
      <c r="C99" s="679" t="s">
        <v>545</v>
      </c>
      <c r="D99" s="688">
        <f>SUM(D100)</f>
        <v>8500</v>
      </c>
      <c r="E99" s="682">
        <f>SUM(E100)</f>
        <v>5094.7</v>
      </c>
      <c r="F99" s="682">
        <f>SUM(F100)</f>
        <v>5094.7</v>
      </c>
      <c r="G99" s="682">
        <f>SUM(G100)</f>
        <v>0</v>
      </c>
      <c r="H99" s="682"/>
      <c r="I99" s="682"/>
      <c r="J99" s="682"/>
      <c r="K99" s="682"/>
      <c r="L99" s="682"/>
      <c r="M99" s="682"/>
      <c r="N99" s="682"/>
      <c r="O99" s="682"/>
      <c r="P99" s="682"/>
      <c r="Q99" s="682"/>
      <c r="R99" s="681">
        <f t="shared" si="20"/>
        <v>0</v>
      </c>
      <c r="S99" s="680">
        <f t="shared" si="21"/>
        <v>5094.7</v>
      </c>
      <c r="T99" s="682">
        <f t="shared" si="22"/>
        <v>5094.7</v>
      </c>
      <c r="U99" s="682">
        <f t="shared" si="23"/>
        <v>0</v>
      </c>
    </row>
    <row r="100" spans="1:21" s="657" customFormat="1" ht="30.75" customHeight="1">
      <c r="A100" s="683" t="s">
        <v>33</v>
      </c>
      <c r="B100" s="698" t="s">
        <v>628</v>
      </c>
      <c r="C100" s="698" t="s">
        <v>545</v>
      </c>
      <c r="D100" s="681">
        <f>SUM('[3]2011'!$S$35)</f>
        <v>8500</v>
      </c>
      <c r="E100" s="682">
        <f aca="true" t="shared" si="25" ref="E100:E119">SUM(F100:G100)</f>
        <v>5094.7</v>
      </c>
      <c r="F100" s="681">
        <v>5094.7</v>
      </c>
      <c r="G100" s="681"/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>
        <f t="shared" si="20"/>
        <v>0</v>
      </c>
      <c r="S100" s="680">
        <f t="shared" si="21"/>
        <v>5094.7</v>
      </c>
      <c r="T100" s="682">
        <f t="shared" si="22"/>
        <v>5094.7</v>
      </c>
      <c r="U100" s="682">
        <f t="shared" si="23"/>
        <v>0</v>
      </c>
    </row>
    <row r="101" spans="1:21" s="657" customFormat="1" ht="26.25">
      <c r="A101" s="678" t="s">
        <v>34</v>
      </c>
      <c r="B101" s="699" t="s">
        <v>628</v>
      </c>
      <c r="C101" s="699" t="s">
        <v>526</v>
      </c>
      <c r="D101" s="682">
        <f>SUM(D102)</f>
        <v>1684.9</v>
      </c>
      <c r="E101" s="682">
        <f t="shared" si="25"/>
        <v>0</v>
      </c>
      <c r="F101" s="682">
        <f>SUM(F102)</f>
        <v>0</v>
      </c>
      <c r="G101" s="682">
        <f>SUM(G102)</f>
        <v>0</v>
      </c>
      <c r="H101" s="682">
        <f aca="true" t="shared" si="26" ref="H101:Q101">SUM(H102)</f>
        <v>0</v>
      </c>
      <c r="I101" s="682">
        <f>SUM(I102)</f>
        <v>0</v>
      </c>
      <c r="J101" s="682"/>
      <c r="K101" s="682">
        <f>SUM(K102)</f>
        <v>0</v>
      </c>
      <c r="L101" s="682">
        <f t="shared" si="26"/>
        <v>0</v>
      </c>
      <c r="M101" s="682">
        <f t="shared" si="26"/>
        <v>0</v>
      </c>
      <c r="N101" s="682">
        <f t="shared" si="26"/>
        <v>0</v>
      </c>
      <c r="O101" s="682"/>
      <c r="P101" s="682">
        <f t="shared" si="26"/>
        <v>0</v>
      </c>
      <c r="Q101" s="682">
        <f t="shared" si="26"/>
        <v>0</v>
      </c>
      <c r="R101" s="681">
        <f t="shared" si="20"/>
        <v>0</v>
      </c>
      <c r="S101" s="680">
        <f t="shared" si="21"/>
        <v>0</v>
      </c>
      <c r="T101" s="682">
        <f t="shared" si="22"/>
        <v>0</v>
      </c>
      <c r="U101" s="682">
        <f t="shared" si="23"/>
        <v>0</v>
      </c>
    </row>
    <row r="102" spans="1:21" s="657" customFormat="1" ht="61.5" customHeight="1">
      <c r="A102" s="683" t="s">
        <v>43</v>
      </c>
      <c r="B102" s="698" t="s">
        <v>628</v>
      </c>
      <c r="C102" s="698" t="s">
        <v>526</v>
      </c>
      <c r="D102" s="700">
        <v>1684.9</v>
      </c>
      <c r="E102" s="682">
        <f t="shared" si="25"/>
        <v>0</v>
      </c>
      <c r="F102" s="681"/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>
        <f t="shared" si="20"/>
        <v>0</v>
      </c>
      <c r="S102" s="680">
        <f t="shared" si="21"/>
        <v>0</v>
      </c>
      <c r="T102" s="682">
        <f t="shared" si="22"/>
        <v>0</v>
      </c>
      <c r="U102" s="682">
        <f t="shared" si="23"/>
        <v>0</v>
      </c>
    </row>
    <row r="103" spans="1:21" s="657" customFormat="1" ht="27.75" customHeight="1">
      <c r="A103" s="678" t="s">
        <v>35</v>
      </c>
      <c r="B103" s="699" t="s">
        <v>628</v>
      </c>
      <c r="C103" s="699" t="s">
        <v>999</v>
      </c>
      <c r="D103" s="682">
        <f>SUM(D104+D105+D110+D111+D112+D113)</f>
        <v>24932.9</v>
      </c>
      <c r="E103" s="682">
        <f t="shared" si="25"/>
        <v>23466.999999999996</v>
      </c>
      <c r="F103" s="682">
        <f aca="true" t="shared" si="27" ref="F103:P103">SUM(F104+F105+F110+F111+F112+F113)</f>
        <v>23466.999999999996</v>
      </c>
      <c r="G103" s="682">
        <f t="shared" si="27"/>
        <v>0</v>
      </c>
      <c r="H103" s="682">
        <f t="shared" si="27"/>
        <v>0</v>
      </c>
      <c r="I103" s="682">
        <f>SUM(I104+I105+I110+I111+I112+I113)</f>
        <v>0</v>
      </c>
      <c r="J103" s="682"/>
      <c r="K103" s="682">
        <f>SUM(K104+K105+K110+K111+K112+K113)</f>
        <v>0</v>
      </c>
      <c r="L103" s="682">
        <f>SUM(L104+L105+L110+L111+L112+L113)</f>
        <v>0</v>
      </c>
      <c r="M103" s="682">
        <f t="shared" si="27"/>
        <v>0</v>
      </c>
      <c r="N103" s="682">
        <f t="shared" si="27"/>
        <v>0</v>
      </c>
      <c r="O103" s="682"/>
      <c r="P103" s="682">
        <f t="shared" si="27"/>
        <v>0</v>
      </c>
      <c r="Q103" s="682"/>
      <c r="R103" s="681">
        <f t="shared" si="20"/>
        <v>0</v>
      </c>
      <c r="S103" s="680">
        <f t="shared" si="21"/>
        <v>23466.999999999996</v>
      </c>
      <c r="T103" s="682">
        <f t="shared" si="22"/>
        <v>23466.999999999996</v>
      </c>
      <c r="U103" s="682">
        <f t="shared" si="23"/>
        <v>0</v>
      </c>
    </row>
    <row r="104" spans="1:21" s="657" customFormat="1" ht="28.5" customHeight="1">
      <c r="A104" s="683" t="s">
        <v>125</v>
      </c>
      <c r="B104" s="698" t="s">
        <v>628</v>
      </c>
      <c r="C104" s="684" t="s">
        <v>999</v>
      </c>
      <c r="D104" s="681">
        <v>13659.3</v>
      </c>
      <c r="E104" s="682">
        <f t="shared" si="25"/>
        <v>12227.3</v>
      </c>
      <c r="F104" s="681">
        <v>12227.3</v>
      </c>
      <c r="G104" s="681"/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>
        <f t="shared" si="20"/>
        <v>0</v>
      </c>
      <c r="S104" s="680">
        <f t="shared" si="21"/>
        <v>12227.3</v>
      </c>
      <c r="T104" s="682">
        <f t="shared" si="22"/>
        <v>12227.3</v>
      </c>
      <c r="U104" s="682">
        <f t="shared" si="23"/>
        <v>0</v>
      </c>
    </row>
    <row r="105" spans="1:21" s="657" customFormat="1" ht="54" customHeight="1">
      <c r="A105" s="683" t="s">
        <v>1169</v>
      </c>
      <c r="B105" s="698" t="s">
        <v>628</v>
      </c>
      <c r="C105" s="684" t="s">
        <v>999</v>
      </c>
      <c r="D105" s="681">
        <v>9020.6</v>
      </c>
      <c r="E105" s="682">
        <f t="shared" si="25"/>
        <v>9020.599999999999</v>
      </c>
      <c r="F105" s="681">
        <f>SUM(F106+F107+F108+F109)</f>
        <v>9020.599999999999</v>
      </c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>
        <f t="shared" si="20"/>
        <v>0</v>
      </c>
      <c r="S105" s="680">
        <f t="shared" si="21"/>
        <v>9020.599999999999</v>
      </c>
      <c r="T105" s="682">
        <f t="shared" si="22"/>
        <v>9020.599999999999</v>
      </c>
      <c r="U105" s="682">
        <f t="shared" si="23"/>
        <v>0</v>
      </c>
    </row>
    <row r="106" spans="1:21" s="657" customFormat="1" ht="28.5" customHeight="1">
      <c r="A106" s="683" t="s">
        <v>681</v>
      </c>
      <c r="B106" s="698" t="s">
        <v>628</v>
      </c>
      <c r="C106" s="684" t="s">
        <v>999</v>
      </c>
      <c r="D106" s="681">
        <v>9020.6</v>
      </c>
      <c r="E106" s="682">
        <f t="shared" si="25"/>
        <v>6081.9</v>
      </c>
      <c r="F106" s="681">
        <v>6081.9</v>
      </c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>
        <f t="shared" si="20"/>
        <v>0</v>
      </c>
      <c r="S106" s="680">
        <f t="shared" si="21"/>
        <v>6081.9</v>
      </c>
      <c r="T106" s="682">
        <f t="shared" si="22"/>
        <v>6081.9</v>
      </c>
      <c r="U106" s="682">
        <f t="shared" si="23"/>
        <v>0</v>
      </c>
    </row>
    <row r="107" spans="1:21" s="657" customFormat="1" ht="28.5" customHeight="1">
      <c r="A107" s="683" t="s">
        <v>488</v>
      </c>
      <c r="B107" s="698" t="s">
        <v>628</v>
      </c>
      <c r="C107" s="684" t="s">
        <v>999</v>
      </c>
      <c r="D107" s="681"/>
      <c r="E107" s="682">
        <f t="shared" si="25"/>
        <v>73.7</v>
      </c>
      <c r="F107" s="681">
        <v>73.7</v>
      </c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>
        <f t="shared" si="20"/>
        <v>0</v>
      </c>
      <c r="S107" s="680">
        <f t="shared" si="21"/>
        <v>73.7</v>
      </c>
      <c r="T107" s="682">
        <f t="shared" si="22"/>
        <v>73.7</v>
      </c>
      <c r="U107" s="682">
        <f t="shared" si="23"/>
        <v>0</v>
      </c>
    </row>
    <row r="108" spans="1:21" s="657" customFormat="1" ht="28.5" customHeight="1">
      <c r="A108" s="683" t="s">
        <v>489</v>
      </c>
      <c r="B108" s="698" t="s">
        <v>628</v>
      </c>
      <c r="C108" s="684" t="s">
        <v>999</v>
      </c>
      <c r="D108" s="681"/>
      <c r="E108" s="682">
        <f t="shared" si="25"/>
        <v>73.7</v>
      </c>
      <c r="F108" s="681">
        <v>73.7</v>
      </c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>
        <f t="shared" si="20"/>
        <v>0</v>
      </c>
      <c r="S108" s="680">
        <f t="shared" si="21"/>
        <v>73.7</v>
      </c>
      <c r="T108" s="682">
        <f t="shared" si="22"/>
        <v>73.7</v>
      </c>
      <c r="U108" s="682">
        <f t="shared" si="23"/>
        <v>0</v>
      </c>
    </row>
    <row r="109" spans="1:21" s="657" customFormat="1" ht="28.5" customHeight="1">
      <c r="A109" s="683" t="s">
        <v>490</v>
      </c>
      <c r="B109" s="698" t="s">
        <v>628</v>
      </c>
      <c r="C109" s="684" t="s">
        <v>999</v>
      </c>
      <c r="D109" s="681"/>
      <c r="E109" s="682">
        <f t="shared" si="25"/>
        <v>2791.3</v>
      </c>
      <c r="F109" s="681">
        <v>2791.3</v>
      </c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>
        <f t="shared" si="20"/>
        <v>0</v>
      </c>
      <c r="S109" s="680">
        <f t="shared" si="21"/>
        <v>2791.3</v>
      </c>
      <c r="T109" s="682">
        <f t="shared" si="22"/>
        <v>2791.3</v>
      </c>
      <c r="U109" s="682">
        <f t="shared" si="23"/>
        <v>0</v>
      </c>
    </row>
    <row r="110" spans="1:21" s="657" customFormat="1" ht="30" customHeight="1">
      <c r="A110" s="701" t="s">
        <v>398</v>
      </c>
      <c r="B110" s="698" t="s">
        <v>628</v>
      </c>
      <c r="C110" s="684" t="s">
        <v>999</v>
      </c>
      <c r="D110" s="681">
        <v>890</v>
      </c>
      <c r="E110" s="682">
        <f t="shared" si="25"/>
        <v>890</v>
      </c>
      <c r="F110" s="681">
        <v>890</v>
      </c>
      <c r="G110" s="681"/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>
        <f t="shared" si="20"/>
        <v>0</v>
      </c>
      <c r="S110" s="680">
        <f t="shared" si="21"/>
        <v>890</v>
      </c>
      <c r="T110" s="682">
        <f t="shared" si="22"/>
        <v>890</v>
      </c>
      <c r="U110" s="682">
        <f t="shared" si="23"/>
        <v>0</v>
      </c>
    </row>
    <row r="111" spans="1:21" s="657" customFormat="1" ht="24.75" customHeight="1">
      <c r="A111" s="701" t="s">
        <v>396</v>
      </c>
      <c r="B111" s="698" t="s">
        <v>628</v>
      </c>
      <c r="C111" s="684" t="s">
        <v>999</v>
      </c>
      <c r="D111" s="681">
        <v>48</v>
      </c>
      <c r="E111" s="682">
        <f t="shared" si="25"/>
        <v>48</v>
      </c>
      <c r="F111" s="681">
        <v>48</v>
      </c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>
        <f t="shared" si="20"/>
        <v>0</v>
      </c>
      <c r="S111" s="680">
        <f t="shared" si="21"/>
        <v>48</v>
      </c>
      <c r="T111" s="682">
        <f t="shared" si="22"/>
        <v>48</v>
      </c>
      <c r="U111" s="682">
        <f t="shared" si="23"/>
        <v>0</v>
      </c>
    </row>
    <row r="112" spans="1:21" s="657" customFormat="1" ht="25.5" customHeight="1">
      <c r="A112" s="701" t="s">
        <v>397</v>
      </c>
      <c r="B112" s="698" t="s">
        <v>628</v>
      </c>
      <c r="C112" s="684" t="s">
        <v>999</v>
      </c>
      <c r="D112" s="681">
        <v>970</v>
      </c>
      <c r="E112" s="682">
        <f>SUM(F112:G112)</f>
        <v>936.1</v>
      </c>
      <c r="F112" s="681">
        <v>936.1</v>
      </c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>
        <f t="shared" si="20"/>
        <v>0</v>
      </c>
      <c r="S112" s="680">
        <f t="shared" si="21"/>
        <v>936.1</v>
      </c>
      <c r="T112" s="682">
        <f t="shared" si="22"/>
        <v>936.1</v>
      </c>
      <c r="U112" s="682">
        <f t="shared" si="23"/>
        <v>0</v>
      </c>
    </row>
    <row r="113" spans="1:21" s="657" customFormat="1" ht="27.75" customHeight="1">
      <c r="A113" s="701" t="s">
        <v>399</v>
      </c>
      <c r="B113" s="698" t="s">
        <v>628</v>
      </c>
      <c r="C113" s="684" t="s">
        <v>999</v>
      </c>
      <c r="D113" s="681">
        <v>345</v>
      </c>
      <c r="E113" s="682">
        <f>SUM(F113:G113)</f>
        <v>345</v>
      </c>
      <c r="F113" s="681">
        <v>345</v>
      </c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>
        <f t="shared" si="20"/>
        <v>0</v>
      </c>
      <c r="S113" s="680">
        <f t="shared" si="21"/>
        <v>345</v>
      </c>
      <c r="T113" s="682">
        <f t="shared" si="22"/>
        <v>345</v>
      </c>
      <c r="U113" s="682">
        <f t="shared" si="23"/>
        <v>0</v>
      </c>
    </row>
    <row r="114" spans="1:21" s="657" customFormat="1" ht="28.5" customHeight="1" hidden="1">
      <c r="A114" s="683" t="s">
        <v>520</v>
      </c>
      <c r="B114" s="698" t="s">
        <v>856</v>
      </c>
      <c r="C114" s="684" t="s">
        <v>36</v>
      </c>
      <c r="D114" s="681">
        <v>0</v>
      </c>
      <c r="E114" s="682">
        <f t="shared" si="25"/>
        <v>0</v>
      </c>
      <c r="F114" s="681">
        <v>0</v>
      </c>
      <c r="G114" s="681"/>
      <c r="H114" s="681"/>
      <c r="I114" s="681"/>
      <c r="J114" s="681"/>
      <c r="K114" s="681"/>
      <c r="L114" s="681"/>
      <c r="M114" s="681"/>
      <c r="N114" s="681"/>
      <c r="O114" s="681"/>
      <c r="P114" s="681"/>
      <c r="Q114" s="681"/>
      <c r="R114" s="681">
        <f t="shared" si="20"/>
        <v>0</v>
      </c>
      <c r="S114" s="680">
        <f t="shared" si="21"/>
        <v>0</v>
      </c>
      <c r="T114" s="682">
        <f t="shared" si="22"/>
        <v>0</v>
      </c>
      <c r="U114" s="682">
        <f t="shared" si="23"/>
        <v>0</v>
      </c>
    </row>
    <row r="115" spans="1:21" s="657" customFormat="1" ht="30.75" customHeight="1">
      <c r="A115" s="678" t="s">
        <v>521</v>
      </c>
      <c r="B115" s="699" t="s">
        <v>628</v>
      </c>
      <c r="C115" s="679" t="s">
        <v>751</v>
      </c>
      <c r="D115" s="702">
        <f>SUM(D116:D120)</f>
        <v>24455.9</v>
      </c>
      <c r="E115" s="682">
        <f t="shared" si="25"/>
        <v>33473.2</v>
      </c>
      <c r="F115" s="688">
        <f>SUM(F116+F117+F118+F119+F120+F122)</f>
        <v>28611.5</v>
      </c>
      <c r="G115" s="688">
        <f>SUM(G116+G117+G118+G119+G120+G121)</f>
        <v>4861.7</v>
      </c>
      <c r="H115" s="688">
        <f>SUM(H116+H117+H118+H119+H120)</f>
        <v>0</v>
      </c>
      <c r="I115" s="688">
        <f>SUM(I116+I117+I118+I119+I120+I122+I121)</f>
        <v>7972.5</v>
      </c>
      <c r="J115" s="688">
        <f>SUM(J116+J117+J118+J119+J120+J122)</f>
        <v>0</v>
      </c>
      <c r="K115" s="688">
        <f>SUM(K116+K117+K118+K119+K120+K122)</f>
        <v>0</v>
      </c>
      <c r="L115" s="688">
        <f>SUM(L116+L117+L118+L119+L120+L122)</f>
        <v>0</v>
      </c>
      <c r="M115" s="688">
        <f>SUM(M116+M117+M118+M119+M120+M122)</f>
        <v>0</v>
      </c>
      <c r="N115" s="688">
        <f>SUM(N116+N117+N118+N119+N120+N122)</f>
        <v>0</v>
      </c>
      <c r="O115" s="688"/>
      <c r="P115" s="688">
        <f>SUM(P121)</f>
        <v>0</v>
      </c>
      <c r="Q115" s="688">
        <f>SUM(Q116+Q117+Q118+Q119+Q120+Q122)</f>
        <v>0</v>
      </c>
      <c r="R115" s="681">
        <f>SUM(R116:R122)</f>
        <v>7972.5</v>
      </c>
      <c r="S115" s="680">
        <f t="shared" si="21"/>
        <v>41445.7</v>
      </c>
      <c r="T115" s="682">
        <f t="shared" si="22"/>
        <v>36584</v>
      </c>
      <c r="U115" s="682">
        <f t="shared" si="23"/>
        <v>4861.7</v>
      </c>
    </row>
    <row r="116" spans="1:21" s="657" customFormat="1" ht="28.5" customHeight="1">
      <c r="A116" s="683" t="s">
        <v>696</v>
      </c>
      <c r="B116" s="698" t="s">
        <v>628</v>
      </c>
      <c r="C116" s="684" t="s">
        <v>751</v>
      </c>
      <c r="D116" s="681">
        <v>22555.9</v>
      </c>
      <c r="E116" s="682">
        <f t="shared" si="25"/>
        <v>22297.6</v>
      </c>
      <c r="F116" s="681">
        <v>22297.6</v>
      </c>
      <c r="G116" s="681"/>
      <c r="H116" s="681"/>
      <c r="I116" s="681"/>
      <c r="J116" s="681"/>
      <c r="K116" s="681"/>
      <c r="L116" s="681"/>
      <c r="M116" s="681"/>
      <c r="N116" s="681"/>
      <c r="O116" s="681"/>
      <c r="P116" s="681"/>
      <c r="Q116" s="681"/>
      <c r="R116" s="681">
        <f t="shared" si="20"/>
        <v>0</v>
      </c>
      <c r="S116" s="680">
        <f t="shared" si="21"/>
        <v>22297.6</v>
      </c>
      <c r="T116" s="682">
        <f t="shared" si="22"/>
        <v>22297.6</v>
      </c>
      <c r="U116" s="682">
        <f t="shared" si="23"/>
        <v>0</v>
      </c>
    </row>
    <row r="117" spans="1:21" s="657" customFormat="1" ht="30.75" customHeight="1">
      <c r="A117" s="683" t="s">
        <v>1067</v>
      </c>
      <c r="B117" s="698" t="s">
        <v>628</v>
      </c>
      <c r="C117" s="684" t="s">
        <v>751</v>
      </c>
      <c r="D117" s="681"/>
      <c r="E117" s="682">
        <f t="shared" si="25"/>
        <v>3481.9</v>
      </c>
      <c r="F117" s="681">
        <v>3481.9</v>
      </c>
      <c r="G117" s="681"/>
      <c r="H117" s="681"/>
      <c r="I117" s="681">
        <v>-7.5</v>
      </c>
      <c r="J117" s="681"/>
      <c r="K117" s="681"/>
      <c r="L117" s="681"/>
      <c r="M117" s="681"/>
      <c r="N117" s="681"/>
      <c r="O117" s="681"/>
      <c r="P117" s="681"/>
      <c r="Q117" s="681"/>
      <c r="R117" s="681">
        <f t="shared" si="20"/>
        <v>-7.5</v>
      </c>
      <c r="S117" s="680">
        <f t="shared" si="21"/>
        <v>3474.4</v>
      </c>
      <c r="T117" s="682">
        <f t="shared" si="22"/>
        <v>3474.4</v>
      </c>
      <c r="U117" s="682">
        <f t="shared" si="23"/>
        <v>0</v>
      </c>
    </row>
    <row r="118" spans="1:21" s="657" customFormat="1" ht="28.5" customHeight="1">
      <c r="A118" s="683" t="s">
        <v>749</v>
      </c>
      <c r="B118" s="698" t="s">
        <v>628</v>
      </c>
      <c r="C118" s="684" t="s">
        <v>751</v>
      </c>
      <c r="D118" s="681">
        <v>1000</v>
      </c>
      <c r="E118" s="682">
        <f t="shared" si="25"/>
        <v>1200</v>
      </c>
      <c r="F118" s="681">
        <v>1200</v>
      </c>
      <c r="G118" s="681"/>
      <c r="H118" s="681"/>
      <c r="I118" s="681"/>
      <c r="J118" s="681"/>
      <c r="K118" s="681"/>
      <c r="L118" s="681"/>
      <c r="M118" s="681"/>
      <c r="N118" s="681"/>
      <c r="O118" s="681"/>
      <c r="P118" s="681"/>
      <c r="Q118" s="681"/>
      <c r="R118" s="681">
        <f t="shared" si="20"/>
        <v>0</v>
      </c>
      <c r="S118" s="680">
        <f t="shared" si="21"/>
        <v>1200</v>
      </c>
      <c r="T118" s="682">
        <f t="shared" si="22"/>
        <v>1200</v>
      </c>
      <c r="U118" s="682">
        <f t="shared" si="23"/>
        <v>0</v>
      </c>
    </row>
    <row r="119" spans="1:21" s="657" customFormat="1" ht="28.5" customHeight="1">
      <c r="A119" s="683" t="s">
        <v>682</v>
      </c>
      <c r="B119" s="698" t="s">
        <v>628</v>
      </c>
      <c r="C119" s="684" t="s">
        <v>751</v>
      </c>
      <c r="D119" s="681"/>
      <c r="E119" s="682">
        <f t="shared" si="25"/>
        <v>0</v>
      </c>
      <c r="F119" s="681"/>
      <c r="G119" s="681"/>
      <c r="H119" s="681"/>
      <c r="I119" s="685"/>
      <c r="J119" s="685"/>
      <c r="K119" s="685"/>
      <c r="L119" s="685"/>
      <c r="M119" s="681"/>
      <c r="N119" s="681"/>
      <c r="O119" s="681"/>
      <c r="P119" s="681"/>
      <c r="Q119" s="681"/>
      <c r="R119" s="681">
        <f t="shared" si="20"/>
        <v>0</v>
      </c>
      <c r="S119" s="680">
        <f t="shared" si="21"/>
        <v>0</v>
      </c>
      <c r="T119" s="682">
        <f t="shared" si="22"/>
        <v>0</v>
      </c>
      <c r="U119" s="682">
        <f t="shared" si="23"/>
        <v>0</v>
      </c>
    </row>
    <row r="120" spans="1:21" s="657" customFormat="1" ht="71.25" customHeight="1">
      <c r="A120" s="683" t="s">
        <v>522</v>
      </c>
      <c r="B120" s="698" t="s">
        <v>628</v>
      </c>
      <c r="C120" s="684" t="s">
        <v>751</v>
      </c>
      <c r="D120" s="681">
        <v>900</v>
      </c>
      <c r="E120" s="682">
        <f>SUM(F120:G120)</f>
        <v>3328.1</v>
      </c>
      <c r="F120" s="681">
        <v>900</v>
      </c>
      <c r="G120" s="681">
        <v>2428.1</v>
      </c>
      <c r="H120" s="681"/>
      <c r="I120" s="681"/>
      <c r="J120" s="681"/>
      <c r="K120" s="681"/>
      <c r="L120" s="681"/>
      <c r="M120" s="681"/>
      <c r="N120" s="681"/>
      <c r="O120" s="681"/>
      <c r="P120" s="681"/>
      <c r="Q120" s="681"/>
      <c r="R120" s="681">
        <f t="shared" si="20"/>
        <v>0</v>
      </c>
      <c r="S120" s="680">
        <f t="shared" si="21"/>
        <v>3328.1</v>
      </c>
      <c r="T120" s="682">
        <f t="shared" si="22"/>
        <v>900</v>
      </c>
      <c r="U120" s="682">
        <f t="shared" si="23"/>
        <v>2428.1</v>
      </c>
    </row>
    <row r="121" spans="1:21" s="657" customFormat="1" ht="51.75" customHeight="1">
      <c r="A121" s="683" t="s">
        <v>790</v>
      </c>
      <c r="B121" s="698" t="s">
        <v>628</v>
      </c>
      <c r="C121" s="684" t="s">
        <v>751</v>
      </c>
      <c r="D121" s="681"/>
      <c r="E121" s="682">
        <f>SUM(F121:G121)</f>
        <v>2433.6</v>
      </c>
      <c r="F121" s="681"/>
      <c r="G121" s="681">
        <v>2433.6</v>
      </c>
      <c r="H121" s="681"/>
      <c r="I121" s="681">
        <v>7980</v>
      </c>
      <c r="J121" s="681"/>
      <c r="K121" s="681"/>
      <c r="L121" s="681"/>
      <c r="M121" s="681"/>
      <c r="N121" s="681"/>
      <c r="O121" s="681"/>
      <c r="P121" s="681"/>
      <c r="Q121" s="681"/>
      <c r="R121" s="681">
        <f t="shared" si="20"/>
        <v>7980</v>
      </c>
      <c r="S121" s="680">
        <f t="shared" si="21"/>
        <v>10413.6</v>
      </c>
      <c r="T121" s="682">
        <f t="shared" si="22"/>
        <v>7980</v>
      </c>
      <c r="U121" s="682">
        <f t="shared" si="23"/>
        <v>2433.6</v>
      </c>
    </row>
    <row r="122" spans="1:21" s="657" customFormat="1" ht="48.75" customHeight="1">
      <c r="A122" s="683" t="s">
        <v>127</v>
      </c>
      <c r="B122" s="698" t="s">
        <v>628</v>
      </c>
      <c r="C122" s="684" t="s">
        <v>751</v>
      </c>
      <c r="D122" s="681"/>
      <c r="E122" s="682">
        <f>SUM(F122:G122)</f>
        <v>732</v>
      </c>
      <c r="F122" s="681">
        <v>732</v>
      </c>
      <c r="G122" s="681"/>
      <c r="H122" s="681"/>
      <c r="I122" s="681"/>
      <c r="J122" s="681"/>
      <c r="K122" s="681"/>
      <c r="L122" s="681"/>
      <c r="M122" s="681"/>
      <c r="N122" s="681"/>
      <c r="O122" s="681"/>
      <c r="P122" s="681"/>
      <c r="Q122" s="681"/>
      <c r="R122" s="681">
        <f t="shared" si="20"/>
        <v>0</v>
      </c>
      <c r="S122" s="680">
        <f t="shared" si="21"/>
        <v>732</v>
      </c>
      <c r="T122" s="682">
        <f t="shared" si="22"/>
        <v>732</v>
      </c>
      <c r="U122" s="682">
        <f t="shared" si="23"/>
        <v>0</v>
      </c>
    </row>
    <row r="123" spans="1:21" s="657" customFormat="1" ht="31.5" customHeight="1">
      <c r="A123" s="703" t="s">
        <v>755</v>
      </c>
      <c r="B123" s="679" t="s">
        <v>527</v>
      </c>
      <c r="C123" s="679" t="s">
        <v>592</v>
      </c>
      <c r="D123" s="680">
        <f aca="true" t="shared" si="28" ref="D123:Q123">SUM(D124+D142+D153)</f>
        <v>95860.9</v>
      </c>
      <c r="E123" s="680">
        <f>SUM(E124+E142+E153)</f>
        <v>605928.6</v>
      </c>
      <c r="F123" s="680">
        <f>SUM(F124+F142+F153)</f>
        <v>213731.2</v>
      </c>
      <c r="G123" s="680">
        <f t="shared" si="28"/>
        <v>392197.4</v>
      </c>
      <c r="H123" s="680">
        <f t="shared" si="28"/>
        <v>0</v>
      </c>
      <c r="I123" s="680">
        <f>SUM(I124+I142+I153)</f>
        <v>-10625.2</v>
      </c>
      <c r="J123" s="680">
        <f>SUM(J124+J142+J153)</f>
        <v>0</v>
      </c>
      <c r="K123" s="680">
        <f>SUM(K124+K142+K153)</f>
        <v>0</v>
      </c>
      <c r="L123" s="680">
        <f>SUM(L124+L142+L153)</f>
        <v>100.3</v>
      </c>
      <c r="M123" s="680">
        <f t="shared" si="28"/>
        <v>0</v>
      </c>
      <c r="N123" s="680">
        <f t="shared" si="28"/>
        <v>0</v>
      </c>
      <c r="O123" s="680"/>
      <c r="P123" s="680">
        <f t="shared" si="28"/>
        <v>0</v>
      </c>
      <c r="Q123" s="680">
        <f t="shared" si="28"/>
        <v>0</v>
      </c>
      <c r="R123" s="681">
        <f t="shared" si="20"/>
        <v>-10524.900000000001</v>
      </c>
      <c r="S123" s="680">
        <f t="shared" si="21"/>
        <v>595403.7</v>
      </c>
      <c r="T123" s="682">
        <f t="shared" si="22"/>
        <v>203206.3</v>
      </c>
      <c r="U123" s="682">
        <f t="shared" si="23"/>
        <v>392197.4</v>
      </c>
    </row>
    <row r="124" spans="1:21" s="657" customFormat="1" ht="31.5" customHeight="1">
      <c r="A124" s="703" t="s">
        <v>756</v>
      </c>
      <c r="B124" s="679" t="s">
        <v>527</v>
      </c>
      <c r="C124" s="679" t="s">
        <v>591</v>
      </c>
      <c r="D124" s="680">
        <f>SUM(D125:D127)</f>
        <v>18438.7</v>
      </c>
      <c r="E124" s="680">
        <f>SUM(G124+F124)</f>
        <v>315383.2</v>
      </c>
      <c r="F124" s="680">
        <f>SUM(F125+F127+F130+F131+F133+F137+F139+F136+F132+F135+F134)</f>
        <v>78705.5</v>
      </c>
      <c r="G124" s="680">
        <f>SUM(G125+G127+G130+G131+G133+G137+G139+G136)</f>
        <v>236677.7</v>
      </c>
      <c r="H124" s="680">
        <f>SUM(H125+H127+H130+H131+H133+H137+H139+H136)</f>
        <v>0</v>
      </c>
      <c r="I124" s="680">
        <f>SUM(I125+I127+I130+I131+I133+I137+I139+I136+I132+I126+I138)</f>
        <v>-5276.7</v>
      </c>
      <c r="J124" s="680">
        <f aca="true" t="shared" si="29" ref="J124:P124">SUM(J125+J127+J130+J131+J133+J137+J139+J136+J132+J126+J138)</f>
        <v>0</v>
      </c>
      <c r="K124" s="680">
        <f t="shared" si="29"/>
        <v>0</v>
      </c>
      <c r="L124" s="680">
        <f t="shared" si="29"/>
        <v>100.3</v>
      </c>
      <c r="M124" s="680">
        <f t="shared" si="29"/>
        <v>0</v>
      </c>
      <c r="N124" s="680">
        <f t="shared" si="29"/>
        <v>0</v>
      </c>
      <c r="O124" s="680">
        <f t="shared" si="29"/>
        <v>0</v>
      </c>
      <c r="P124" s="680">
        <f t="shared" si="29"/>
        <v>0</v>
      </c>
      <c r="Q124" s="680">
        <f>SUM(Q125:Q127)</f>
        <v>0</v>
      </c>
      <c r="R124" s="681">
        <f t="shared" si="20"/>
        <v>-5176.4</v>
      </c>
      <c r="S124" s="680">
        <f t="shared" si="21"/>
        <v>310206.80000000005</v>
      </c>
      <c r="T124" s="682">
        <f t="shared" si="22"/>
        <v>73529.1</v>
      </c>
      <c r="U124" s="682">
        <f t="shared" si="23"/>
        <v>236677.7</v>
      </c>
    </row>
    <row r="125" spans="1:21" s="657" customFormat="1" ht="51" customHeight="1">
      <c r="A125" s="683" t="s">
        <v>39</v>
      </c>
      <c r="B125" s="698" t="s">
        <v>527</v>
      </c>
      <c r="C125" s="684" t="s">
        <v>591</v>
      </c>
      <c r="D125" s="681">
        <v>5772</v>
      </c>
      <c r="E125" s="682">
        <f aca="true" t="shared" si="30" ref="E125:E152">SUM(F125:G125)</f>
        <v>5090.1</v>
      </c>
      <c r="F125" s="681">
        <v>5090.1</v>
      </c>
      <c r="G125" s="681"/>
      <c r="H125" s="681"/>
      <c r="I125" s="681"/>
      <c r="J125" s="681"/>
      <c r="K125" s="681"/>
      <c r="L125" s="681">
        <v>100.3</v>
      </c>
      <c r="M125" s="681"/>
      <c r="N125" s="681"/>
      <c r="O125" s="681"/>
      <c r="P125" s="681"/>
      <c r="Q125" s="681"/>
      <c r="R125" s="681">
        <f t="shared" si="20"/>
        <v>100.3</v>
      </c>
      <c r="S125" s="680">
        <f t="shared" si="21"/>
        <v>5190.400000000001</v>
      </c>
      <c r="T125" s="682">
        <f t="shared" si="22"/>
        <v>5190.400000000001</v>
      </c>
      <c r="U125" s="682">
        <f t="shared" si="23"/>
        <v>0</v>
      </c>
    </row>
    <row r="126" spans="1:21" s="657" customFormat="1" ht="28.5" customHeight="1" hidden="1">
      <c r="A126" s="683" t="s">
        <v>38</v>
      </c>
      <c r="B126" s="698"/>
      <c r="C126" s="684"/>
      <c r="D126" s="681"/>
      <c r="E126" s="682"/>
      <c r="F126" s="681"/>
      <c r="G126" s="681"/>
      <c r="H126" s="681"/>
      <c r="I126" s="681"/>
      <c r="J126" s="681"/>
      <c r="K126" s="681"/>
      <c r="L126" s="681"/>
      <c r="M126" s="681"/>
      <c r="N126" s="681"/>
      <c r="O126" s="681"/>
      <c r="P126" s="681"/>
      <c r="Q126" s="681"/>
      <c r="R126" s="681">
        <f t="shared" si="20"/>
        <v>0</v>
      </c>
      <c r="S126" s="680">
        <f t="shared" si="21"/>
        <v>0</v>
      </c>
      <c r="T126" s="682">
        <f t="shared" si="22"/>
        <v>0</v>
      </c>
      <c r="U126" s="682">
        <f t="shared" si="23"/>
        <v>0</v>
      </c>
    </row>
    <row r="127" spans="1:21" s="657" customFormat="1" ht="29.25" customHeight="1">
      <c r="A127" s="683" t="s">
        <v>602</v>
      </c>
      <c r="B127" s="698" t="s">
        <v>527</v>
      </c>
      <c r="C127" s="684" t="s">
        <v>591</v>
      </c>
      <c r="D127" s="681">
        <v>12666.7</v>
      </c>
      <c r="E127" s="682">
        <f t="shared" si="30"/>
        <v>33894.3</v>
      </c>
      <c r="F127" s="681">
        <f>SUM(F128+F129)</f>
        <v>2779.6</v>
      </c>
      <c r="G127" s="681">
        <f>SUM(G128+G129)</f>
        <v>31114.7</v>
      </c>
      <c r="H127" s="681"/>
      <c r="I127" s="681">
        <f>SUM(I128+I129)</f>
        <v>0</v>
      </c>
      <c r="J127" s="681"/>
      <c r="K127" s="681"/>
      <c r="L127" s="681">
        <f>L128+L129</f>
        <v>0</v>
      </c>
      <c r="M127" s="681">
        <f>SUM(M128+M129)</f>
        <v>0</v>
      </c>
      <c r="N127" s="681">
        <f>SUM(N128+N129)</f>
        <v>0</v>
      </c>
      <c r="O127" s="681"/>
      <c r="P127" s="681">
        <f>SUM(P128+P129)</f>
        <v>0</v>
      </c>
      <c r="Q127" s="681">
        <f>SUM(Q128+Q129)</f>
        <v>0</v>
      </c>
      <c r="R127" s="681">
        <f t="shared" si="20"/>
        <v>0</v>
      </c>
      <c r="S127" s="680">
        <f t="shared" si="21"/>
        <v>33894.3</v>
      </c>
      <c r="T127" s="682">
        <f t="shared" si="22"/>
        <v>2779.6</v>
      </c>
      <c r="U127" s="682">
        <f t="shared" si="23"/>
        <v>31114.7</v>
      </c>
    </row>
    <row r="128" spans="1:21" s="657" customFormat="1" ht="30.75" customHeight="1">
      <c r="A128" s="683" t="s">
        <v>681</v>
      </c>
      <c r="B128" s="698" t="s">
        <v>527</v>
      </c>
      <c r="C128" s="684" t="s">
        <v>591</v>
      </c>
      <c r="D128" s="681">
        <v>12666.7</v>
      </c>
      <c r="E128" s="682">
        <f>SUM(F128:G128)</f>
        <v>13410.6</v>
      </c>
      <c r="F128" s="681">
        <v>730.9</v>
      </c>
      <c r="G128" s="681">
        <v>12679.7</v>
      </c>
      <c r="H128" s="681"/>
      <c r="I128" s="681"/>
      <c r="J128" s="681"/>
      <c r="K128" s="681"/>
      <c r="L128" s="681"/>
      <c r="M128" s="681"/>
      <c r="N128" s="681"/>
      <c r="O128" s="681"/>
      <c r="P128" s="681"/>
      <c r="Q128" s="681"/>
      <c r="R128" s="681">
        <f t="shared" si="20"/>
        <v>0</v>
      </c>
      <c r="S128" s="680">
        <f t="shared" si="21"/>
        <v>13410.6</v>
      </c>
      <c r="T128" s="682">
        <f t="shared" si="22"/>
        <v>730.9</v>
      </c>
      <c r="U128" s="682">
        <f t="shared" si="23"/>
        <v>12679.7</v>
      </c>
    </row>
    <row r="129" spans="1:21" s="657" customFormat="1" ht="28.5" customHeight="1">
      <c r="A129" s="683" t="s">
        <v>410</v>
      </c>
      <c r="B129" s="698" t="s">
        <v>527</v>
      </c>
      <c r="C129" s="684" t="s">
        <v>591</v>
      </c>
      <c r="D129" s="681"/>
      <c r="E129" s="682">
        <f>SUM(F129:G129)</f>
        <v>20483.7</v>
      </c>
      <c r="F129" s="681">
        <v>2048.7</v>
      </c>
      <c r="G129" s="681">
        <v>18435</v>
      </c>
      <c r="H129" s="681"/>
      <c r="I129" s="681"/>
      <c r="J129" s="681"/>
      <c r="K129" s="681"/>
      <c r="L129" s="681"/>
      <c r="M129" s="681"/>
      <c r="N129" s="681"/>
      <c r="O129" s="681"/>
      <c r="P129" s="681"/>
      <c r="Q129" s="681"/>
      <c r="R129" s="681">
        <f t="shared" si="20"/>
        <v>0</v>
      </c>
      <c r="S129" s="680">
        <f t="shared" si="21"/>
        <v>20483.7</v>
      </c>
      <c r="T129" s="682">
        <f t="shared" si="22"/>
        <v>2048.7</v>
      </c>
      <c r="U129" s="682">
        <f t="shared" si="23"/>
        <v>18435</v>
      </c>
    </row>
    <row r="130" spans="1:21" s="657" customFormat="1" ht="61.5" customHeight="1">
      <c r="A130" s="704" t="s">
        <v>0</v>
      </c>
      <c r="B130" s="698" t="s">
        <v>527</v>
      </c>
      <c r="C130" s="684" t="s">
        <v>591</v>
      </c>
      <c r="D130" s="681"/>
      <c r="E130" s="682">
        <f t="shared" si="30"/>
        <v>72789.5</v>
      </c>
      <c r="F130" s="681"/>
      <c r="G130" s="681">
        <v>72789.5</v>
      </c>
      <c r="H130" s="681"/>
      <c r="I130" s="681"/>
      <c r="J130" s="681"/>
      <c r="K130" s="681"/>
      <c r="L130" s="681"/>
      <c r="M130" s="681"/>
      <c r="N130" s="681"/>
      <c r="O130" s="681"/>
      <c r="P130" s="681"/>
      <c r="Q130" s="681"/>
      <c r="R130" s="681">
        <f t="shared" si="20"/>
        <v>0</v>
      </c>
      <c r="S130" s="680">
        <f t="shared" si="21"/>
        <v>72789.5</v>
      </c>
      <c r="T130" s="682">
        <f t="shared" si="22"/>
        <v>0</v>
      </c>
      <c r="U130" s="682">
        <f t="shared" si="23"/>
        <v>72789.5</v>
      </c>
    </row>
    <row r="131" spans="1:21" s="657" customFormat="1" ht="61.5" customHeight="1">
      <c r="A131" s="704" t="s">
        <v>533</v>
      </c>
      <c r="B131" s="698" t="s">
        <v>527</v>
      </c>
      <c r="C131" s="684" t="s">
        <v>591</v>
      </c>
      <c r="D131" s="681"/>
      <c r="E131" s="682">
        <f t="shared" si="30"/>
        <v>27604</v>
      </c>
      <c r="F131" s="681">
        <v>9200</v>
      </c>
      <c r="G131" s="681">
        <v>18404</v>
      </c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>
        <f t="shared" si="20"/>
        <v>0</v>
      </c>
      <c r="S131" s="680">
        <f t="shared" si="21"/>
        <v>27604</v>
      </c>
      <c r="T131" s="682">
        <f t="shared" si="22"/>
        <v>9200</v>
      </c>
      <c r="U131" s="682">
        <f t="shared" si="23"/>
        <v>18404</v>
      </c>
    </row>
    <row r="132" spans="1:21" s="657" customFormat="1" ht="46.5" customHeight="1">
      <c r="A132" s="683" t="s">
        <v>409</v>
      </c>
      <c r="B132" s="698" t="s">
        <v>527</v>
      </c>
      <c r="C132" s="684" t="s">
        <v>591</v>
      </c>
      <c r="D132" s="681"/>
      <c r="E132" s="682">
        <f t="shared" si="30"/>
        <v>60.3</v>
      </c>
      <c r="F132" s="681">
        <v>60.3</v>
      </c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>
        <f t="shared" si="20"/>
        <v>0</v>
      </c>
      <c r="S132" s="680">
        <f t="shared" si="21"/>
        <v>60.3</v>
      </c>
      <c r="T132" s="682">
        <f t="shared" si="22"/>
        <v>60.3</v>
      </c>
      <c r="U132" s="682">
        <f t="shared" si="23"/>
        <v>0</v>
      </c>
    </row>
    <row r="133" spans="1:21" s="657" customFormat="1" ht="27" customHeight="1">
      <c r="A133" s="683" t="s">
        <v>403</v>
      </c>
      <c r="B133" s="698" t="s">
        <v>527</v>
      </c>
      <c r="C133" s="684" t="s">
        <v>591</v>
      </c>
      <c r="D133" s="681"/>
      <c r="E133" s="682">
        <f t="shared" si="30"/>
        <v>8564.4</v>
      </c>
      <c r="F133" s="681">
        <v>8564.4</v>
      </c>
      <c r="G133" s="681"/>
      <c r="H133" s="681"/>
      <c r="I133" s="681"/>
      <c r="J133" s="681"/>
      <c r="K133" s="681"/>
      <c r="L133" s="681"/>
      <c r="M133" s="681"/>
      <c r="N133" s="681"/>
      <c r="O133" s="681"/>
      <c r="P133" s="681"/>
      <c r="Q133" s="681"/>
      <c r="R133" s="681">
        <f t="shared" si="20"/>
        <v>0</v>
      </c>
      <c r="S133" s="680">
        <f t="shared" si="21"/>
        <v>8564.4</v>
      </c>
      <c r="T133" s="682">
        <f t="shared" si="22"/>
        <v>8564.4</v>
      </c>
      <c r="U133" s="682">
        <f t="shared" si="23"/>
        <v>0</v>
      </c>
    </row>
    <row r="134" spans="1:21" s="657" customFormat="1" ht="27" customHeight="1">
      <c r="A134" s="683" t="s">
        <v>271</v>
      </c>
      <c r="B134" s="698" t="s">
        <v>527</v>
      </c>
      <c r="C134" s="684" t="s">
        <v>591</v>
      </c>
      <c r="D134" s="681"/>
      <c r="E134" s="682">
        <f t="shared" si="30"/>
        <v>58.1</v>
      </c>
      <c r="F134" s="681">
        <v>58.1</v>
      </c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>
        <f t="shared" si="20"/>
        <v>0</v>
      </c>
      <c r="S134" s="680">
        <f t="shared" si="21"/>
        <v>58.1</v>
      </c>
      <c r="T134" s="682">
        <f t="shared" si="22"/>
        <v>58.1</v>
      </c>
      <c r="U134" s="682">
        <f t="shared" si="23"/>
        <v>0</v>
      </c>
    </row>
    <row r="135" spans="1:21" s="657" customFormat="1" ht="46.5" customHeight="1">
      <c r="A135" s="683" t="s">
        <v>389</v>
      </c>
      <c r="B135" s="698" t="s">
        <v>527</v>
      </c>
      <c r="C135" s="684" t="s">
        <v>591</v>
      </c>
      <c r="D135" s="681"/>
      <c r="E135" s="682">
        <f t="shared" si="30"/>
        <v>2493.8</v>
      </c>
      <c r="F135" s="681">
        <v>2493.8</v>
      </c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>
        <f t="shared" si="20"/>
        <v>0</v>
      </c>
      <c r="S135" s="680">
        <f t="shared" si="21"/>
        <v>2493.8</v>
      </c>
      <c r="T135" s="682">
        <f t="shared" si="22"/>
        <v>2493.8</v>
      </c>
      <c r="U135" s="682">
        <f t="shared" si="23"/>
        <v>0</v>
      </c>
    </row>
    <row r="136" spans="1:21" s="657" customFormat="1" ht="72" customHeight="1">
      <c r="A136" s="683" t="s">
        <v>177</v>
      </c>
      <c r="B136" s="698" t="s">
        <v>527</v>
      </c>
      <c r="C136" s="684" t="s">
        <v>591</v>
      </c>
      <c r="D136" s="681"/>
      <c r="E136" s="682">
        <f t="shared" si="30"/>
        <v>102867</v>
      </c>
      <c r="F136" s="681">
        <v>10287</v>
      </c>
      <c r="G136" s="681">
        <v>92580</v>
      </c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>
        <f t="shared" si="20"/>
        <v>0</v>
      </c>
      <c r="S136" s="680">
        <f t="shared" si="21"/>
        <v>102867</v>
      </c>
      <c r="T136" s="682">
        <f t="shared" si="22"/>
        <v>10287</v>
      </c>
      <c r="U136" s="682">
        <f t="shared" si="23"/>
        <v>92580</v>
      </c>
    </row>
    <row r="137" spans="1:21" s="657" customFormat="1" ht="45" customHeight="1">
      <c r="A137" s="683" t="s">
        <v>771</v>
      </c>
      <c r="B137" s="698" t="s">
        <v>527</v>
      </c>
      <c r="C137" s="684" t="s">
        <v>591</v>
      </c>
      <c r="D137" s="681"/>
      <c r="E137" s="682">
        <f t="shared" si="30"/>
        <v>38982.2</v>
      </c>
      <c r="F137" s="681">
        <v>38982.2</v>
      </c>
      <c r="G137" s="681"/>
      <c r="H137" s="681"/>
      <c r="I137" s="681">
        <v>-5800</v>
      </c>
      <c r="J137" s="681"/>
      <c r="K137" s="681"/>
      <c r="L137" s="681"/>
      <c r="M137" s="681"/>
      <c r="N137" s="681"/>
      <c r="O137" s="681"/>
      <c r="P137" s="681"/>
      <c r="Q137" s="681"/>
      <c r="R137" s="681">
        <f t="shared" si="20"/>
        <v>-5800</v>
      </c>
      <c r="S137" s="680">
        <f t="shared" si="21"/>
        <v>33182.2</v>
      </c>
      <c r="T137" s="682">
        <f t="shared" si="22"/>
        <v>33182.2</v>
      </c>
      <c r="U137" s="682">
        <f t="shared" si="23"/>
        <v>0</v>
      </c>
    </row>
    <row r="138" spans="1:21" s="657" customFormat="1" ht="45" customHeight="1">
      <c r="A138" s="683" t="s">
        <v>693</v>
      </c>
      <c r="B138" s="698" t="s">
        <v>527</v>
      </c>
      <c r="C138" s="684" t="s">
        <v>591</v>
      </c>
      <c r="D138" s="681"/>
      <c r="E138" s="682"/>
      <c r="F138" s="681"/>
      <c r="G138" s="681"/>
      <c r="H138" s="681"/>
      <c r="I138" s="681">
        <v>523.3</v>
      </c>
      <c r="J138" s="681"/>
      <c r="K138" s="681"/>
      <c r="L138" s="681"/>
      <c r="M138" s="681"/>
      <c r="N138" s="681"/>
      <c r="O138" s="681"/>
      <c r="P138" s="681"/>
      <c r="Q138" s="681"/>
      <c r="R138" s="681">
        <f t="shared" si="20"/>
        <v>523.3</v>
      </c>
      <c r="S138" s="680">
        <f t="shared" si="21"/>
        <v>523.3</v>
      </c>
      <c r="T138" s="682">
        <f t="shared" si="22"/>
        <v>523.3</v>
      </c>
      <c r="U138" s="682"/>
    </row>
    <row r="139" spans="1:21" s="657" customFormat="1" ht="48.75" customHeight="1">
      <c r="A139" s="683" t="s">
        <v>1061</v>
      </c>
      <c r="B139" s="698" t="s">
        <v>527</v>
      </c>
      <c r="C139" s="684" t="s">
        <v>591</v>
      </c>
      <c r="D139" s="681"/>
      <c r="E139" s="682">
        <f t="shared" si="30"/>
        <v>22979.5</v>
      </c>
      <c r="F139" s="681">
        <f>SUM(F140:F141)</f>
        <v>1190</v>
      </c>
      <c r="G139" s="681">
        <f>SUM(G140:G141)</f>
        <v>21789.5</v>
      </c>
      <c r="H139" s="681"/>
      <c r="I139" s="681"/>
      <c r="J139" s="681"/>
      <c r="K139" s="681"/>
      <c r="L139" s="681"/>
      <c r="M139" s="681"/>
      <c r="N139" s="681"/>
      <c r="O139" s="681"/>
      <c r="P139" s="681"/>
      <c r="Q139" s="681"/>
      <c r="R139" s="681">
        <f t="shared" si="20"/>
        <v>0</v>
      </c>
      <c r="S139" s="680">
        <f t="shared" si="21"/>
        <v>22979.5</v>
      </c>
      <c r="T139" s="682">
        <f t="shared" si="22"/>
        <v>1190</v>
      </c>
      <c r="U139" s="682">
        <f t="shared" si="23"/>
        <v>21789.5</v>
      </c>
    </row>
    <row r="140" spans="1:21" s="657" customFormat="1" ht="50.25" customHeight="1">
      <c r="A140" s="683" t="s">
        <v>5</v>
      </c>
      <c r="B140" s="698" t="s">
        <v>527</v>
      </c>
      <c r="C140" s="684" t="s">
        <v>591</v>
      </c>
      <c r="D140" s="681"/>
      <c r="E140" s="682">
        <f t="shared" si="30"/>
        <v>13356.2</v>
      </c>
      <c r="F140" s="681">
        <v>1190</v>
      </c>
      <c r="G140" s="681">
        <v>12166.2</v>
      </c>
      <c r="H140" s="681"/>
      <c r="I140" s="681"/>
      <c r="J140" s="681"/>
      <c r="K140" s="681"/>
      <c r="L140" s="681"/>
      <c r="M140" s="681"/>
      <c r="N140" s="681"/>
      <c r="O140" s="681"/>
      <c r="P140" s="681"/>
      <c r="Q140" s="681"/>
      <c r="R140" s="681">
        <f t="shared" si="20"/>
        <v>0</v>
      </c>
      <c r="S140" s="680">
        <f t="shared" si="21"/>
        <v>13356.2</v>
      </c>
      <c r="T140" s="682">
        <f t="shared" si="22"/>
        <v>1190</v>
      </c>
      <c r="U140" s="682">
        <f t="shared" si="23"/>
        <v>12166.2</v>
      </c>
    </row>
    <row r="141" spans="1:21" s="657" customFormat="1" ht="47.25" customHeight="1">
      <c r="A141" s="683" t="s">
        <v>6</v>
      </c>
      <c r="B141" s="698" t="s">
        <v>527</v>
      </c>
      <c r="C141" s="684" t="s">
        <v>591</v>
      </c>
      <c r="D141" s="681"/>
      <c r="E141" s="682">
        <f t="shared" si="30"/>
        <v>9623.3</v>
      </c>
      <c r="F141" s="681"/>
      <c r="G141" s="681">
        <v>9623.3</v>
      </c>
      <c r="H141" s="681"/>
      <c r="I141" s="681"/>
      <c r="J141" s="681"/>
      <c r="K141" s="681"/>
      <c r="L141" s="681"/>
      <c r="M141" s="681"/>
      <c r="N141" s="681"/>
      <c r="O141" s="681"/>
      <c r="P141" s="681"/>
      <c r="Q141" s="681"/>
      <c r="R141" s="681">
        <f t="shared" si="20"/>
        <v>0</v>
      </c>
      <c r="S141" s="680">
        <f t="shared" si="21"/>
        <v>9623.3</v>
      </c>
      <c r="T141" s="682">
        <f t="shared" si="22"/>
        <v>0</v>
      </c>
      <c r="U141" s="682">
        <f t="shared" si="23"/>
        <v>9623.3</v>
      </c>
    </row>
    <row r="142" spans="1:21" s="657" customFormat="1" ht="31.5" customHeight="1">
      <c r="A142" s="678" t="s">
        <v>758</v>
      </c>
      <c r="B142" s="699" t="s">
        <v>527</v>
      </c>
      <c r="C142" s="699" t="s">
        <v>593</v>
      </c>
      <c r="D142" s="680">
        <f>SUM(D143:D152)</f>
        <v>32287.2</v>
      </c>
      <c r="E142" s="682">
        <f>SUM(F142:G142)</f>
        <v>145462.5</v>
      </c>
      <c r="F142" s="680">
        <f aca="true" t="shared" si="31" ref="F142:N142">SUM(F143+F144+F148+F149+F146+F147+F150+F151+F152)</f>
        <v>39539.200000000004</v>
      </c>
      <c r="G142" s="680">
        <f>SUM(G143+G144+G148+G149+G146+G147+G150+G151+G152+G145)</f>
        <v>105923.29999999999</v>
      </c>
      <c r="H142" s="680">
        <f t="shared" si="31"/>
        <v>0</v>
      </c>
      <c r="I142" s="680">
        <f>SUM(I143+I144+I148+I149+I146+I147+I150+I151+I152)</f>
        <v>-5348.5</v>
      </c>
      <c r="J142" s="680">
        <f>SUM(J143+J144+J148+J149+J146+J147+J150+J151+J152)</f>
        <v>0</v>
      </c>
      <c r="K142" s="680">
        <f>SUM(K143+K144+K148+K149+K146+K147+K150+K151+K152)</f>
        <v>0</v>
      </c>
      <c r="L142" s="680">
        <f t="shared" si="31"/>
        <v>0</v>
      </c>
      <c r="M142" s="680">
        <f t="shared" si="31"/>
        <v>0</v>
      </c>
      <c r="N142" s="680">
        <f t="shared" si="31"/>
        <v>0</v>
      </c>
      <c r="O142" s="680"/>
      <c r="P142" s="680">
        <f>SUM(P143+P144+P148+P149+P148+P152+P146+P151+P150+P147+P145)</f>
        <v>0</v>
      </c>
      <c r="Q142" s="680">
        <f>SUM(Q143+Q144+Q148+Q149+Q148+Q152+Q146)</f>
        <v>0</v>
      </c>
      <c r="R142" s="681">
        <f t="shared" si="20"/>
        <v>-5348.5</v>
      </c>
      <c r="S142" s="680">
        <f t="shared" si="21"/>
        <v>140114</v>
      </c>
      <c r="T142" s="682">
        <f t="shared" si="22"/>
        <v>34190.700000000004</v>
      </c>
      <c r="U142" s="682">
        <f t="shared" si="23"/>
        <v>105923.29999999999</v>
      </c>
    </row>
    <row r="143" spans="1:21" s="657" customFormat="1" ht="27.75" customHeight="1">
      <c r="A143" s="683" t="s">
        <v>898</v>
      </c>
      <c r="B143" s="698" t="s">
        <v>527</v>
      </c>
      <c r="C143" s="698" t="s">
        <v>593</v>
      </c>
      <c r="D143" s="681">
        <v>7700</v>
      </c>
      <c r="E143" s="682">
        <f t="shared" si="30"/>
        <v>7700</v>
      </c>
      <c r="F143" s="681">
        <v>7700</v>
      </c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1"/>
      <c r="R143" s="681">
        <f aca="true" t="shared" si="32" ref="R143:R208">SUM(H143:Q143)</f>
        <v>0</v>
      </c>
      <c r="S143" s="680">
        <f aca="true" t="shared" si="33" ref="S143:S206">SUM(T143:U143)</f>
        <v>7700</v>
      </c>
      <c r="T143" s="682">
        <f aca="true" t="shared" si="34" ref="T143:T206">SUM(F143+I143+J143+K143+L143+M143+N143)</f>
        <v>7700</v>
      </c>
      <c r="U143" s="682">
        <f aca="true" t="shared" si="35" ref="U143:U206">SUM(G143+O143+P143)</f>
        <v>0</v>
      </c>
    </row>
    <row r="144" spans="1:21" s="657" customFormat="1" ht="28.5" customHeight="1">
      <c r="A144" s="683" t="s">
        <v>899</v>
      </c>
      <c r="B144" s="698" t="s">
        <v>527</v>
      </c>
      <c r="C144" s="698" t="s">
        <v>593</v>
      </c>
      <c r="D144" s="681">
        <v>228</v>
      </c>
      <c r="E144" s="682">
        <f t="shared" si="30"/>
        <v>228</v>
      </c>
      <c r="F144" s="681">
        <v>228</v>
      </c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1"/>
      <c r="R144" s="681">
        <f t="shared" si="32"/>
        <v>0</v>
      </c>
      <c r="S144" s="680">
        <f t="shared" si="33"/>
        <v>228</v>
      </c>
      <c r="T144" s="682">
        <f t="shared" si="34"/>
        <v>228</v>
      </c>
      <c r="U144" s="682">
        <f t="shared" si="35"/>
        <v>0</v>
      </c>
    </row>
    <row r="145" spans="1:21" s="657" customFormat="1" ht="57" customHeight="1">
      <c r="A145" s="683" t="s">
        <v>388</v>
      </c>
      <c r="B145" s="698" t="s">
        <v>527</v>
      </c>
      <c r="C145" s="698" t="s">
        <v>593</v>
      </c>
      <c r="D145" s="681"/>
      <c r="E145" s="682">
        <f t="shared" si="30"/>
        <v>16250.4</v>
      </c>
      <c r="F145" s="681"/>
      <c r="G145" s="681">
        <v>16250.4</v>
      </c>
      <c r="H145" s="681"/>
      <c r="I145" s="681"/>
      <c r="J145" s="681"/>
      <c r="K145" s="681"/>
      <c r="L145" s="681"/>
      <c r="M145" s="681"/>
      <c r="N145" s="681"/>
      <c r="O145" s="681"/>
      <c r="P145" s="681"/>
      <c r="Q145" s="681"/>
      <c r="R145" s="681">
        <f t="shared" si="32"/>
        <v>0</v>
      </c>
      <c r="S145" s="680">
        <f t="shared" si="33"/>
        <v>16250.4</v>
      </c>
      <c r="T145" s="682">
        <f t="shared" si="34"/>
        <v>0</v>
      </c>
      <c r="U145" s="682">
        <f t="shared" si="35"/>
        <v>16250.4</v>
      </c>
    </row>
    <row r="146" spans="1:21" s="657" customFormat="1" ht="30" customHeight="1">
      <c r="A146" s="683" t="s">
        <v>757</v>
      </c>
      <c r="B146" s="698" t="s">
        <v>527</v>
      </c>
      <c r="C146" s="698" t="s">
        <v>593</v>
      </c>
      <c r="D146" s="681">
        <v>6845</v>
      </c>
      <c r="E146" s="682">
        <f t="shared" si="30"/>
        <v>6845</v>
      </c>
      <c r="F146" s="681">
        <v>6845</v>
      </c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  <c r="Q146" s="681"/>
      <c r="R146" s="681">
        <f t="shared" si="32"/>
        <v>0</v>
      </c>
      <c r="S146" s="680">
        <f t="shared" si="33"/>
        <v>6845</v>
      </c>
      <c r="T146" s="682">
        <f t="shared" si="34"/>
        <v>6845</v>
      </c>
      <c r="U146" s="682">
        <f t="shared" si="35"/>
        <v>0</v>
      </c>
    </row>
    <row r="147" spans="1:21" s="657" customFormat="1" ht="30" customHeight="1">
      <c r="A147" s="683" t="s">
        <v>400</v>
      </c>
      <c r="B147" s="698" t="s">
        <v>527</v>
      </c>
      <c r="C147" s="698" t="s">
        <v>593</v>
      </c>
      <c r="D147" s="681">
        <v>0</v>
      </c>
      <c r="E147" s="682">
        <f t="shared" si="30"/>
        <v>6531.4</v>
      </c>
      <c r="F147" s="681">
        <v>6531.4</v>
      </c>
      <c r="G147" s="681"/>
      <c r="H147" s="681"/>
      <c r="I147" s="681">
        <v>91.2</v>
      </c>
      <c r="J147" s="681"/>
      <c r="K147" s="681"/>
      <c r="L147" s="681"/>
      <c r="M147" s="681"/>
      <c r="N147" s="681"/>
      <c r="O147" s="681"/>
      <c r="P147" s="681"/>
      <c r="Q147" s="681"/>
      <c r="R147" s="681">
        <f t="shared" si="32"/>
        <v>91.2</v>
      </c>
      <c r="S147" s="680">
        <f t="shared" si="33"/>
        <v>6622.599999999999</v>
      </c>
      <c r="T147" s="682">
        <f t="shared" si="34"/>
        <v>6622.599999999999</v>
      </c>
      <c r="U147" s="682">
        <f t="shared" si="35"/>
        <v>0</v>
      </c>
    </row>
    <row r="148" spans="1:21" s="657" customFormat="1" ht="69.75" customHeight="1">
      <c r="A148" s="683" t="s">
        <v>900</v>
      </c>
      <c r="B148" s="698" t="s">
        <v>527</v>
      </c>
      <c r="C148" s="698" t="s">
        <v>593</v>
      </c>
      <c r="D148" s="681">
        <v>5256.2</v>
      </c>
      <c r="E148" s="682">
        <f t="shared" si="30"/>
        <v>5256.2</v>
      </c>
      <c r="F148" s="681">
        <v>0</v>
      </c>
      <c r="G148" s="681">
        <v>5256.2</v>
      </c>
      <c r="H148" s="681"/>
      <c r="I148" s="681"/>
      <c r="J148" s="681"/>
      <c r="K148" s="681"/>
      <c r="L148" s="681"/>
      <c r="M148" s="681"/>
      <c r="N148" s="681"/>
      <c r="O148" s="681"/>
      <c r="P148" s="681"/>
      <c r="Q148" s="681"/>
      <c r="R148" s="681">
        <f t="shared" si="32"/>
        <v>0</v>
      </c>
      <c r="S148" s="680">
        <f t="shared" si="33"/>
        <v>5256.2</v>
      </c>
      <c r="T148" s="682">
        <f t="shared" si="34"/>
        <v>0</v>
      </c>
      <c r="U148" s="682">
        <f t="shared" si="35"/>
        <v>5256.2</v>
      </c>
    </row>
    <row r="149" spans="1:21" s="657" customFormat="1" ht="69.75" customHeight="1">
      <c r="A149" s="683" t="s">
        <v>401</v>
      </c>
      <c r="B149" s="698" t="s">
        <v>527</v>
      </c>
      <c r="C149" s="698" t="s">
        <v>593</v>
      </c>
      <c r="D149" s="681">
        <v>2258</v>
      </c>
      <c r="E149" s="682">
        <f t="shared" si="30"/>
        <v>55561.9</v>
      </c>
      <c r="F149" s="681">
        <v>2791.9</v>
      </c>
      <c r="G149" s="681">
        <v>52770</v>
      </c>
      <c r="H149" s="681"/>
      <c r="I149" s="681">
        <v>2772.7</v>
      </c>
      <c r="J149" s="681"/>
      <c r="K149" s="681"/>
      <c r="L149" s="681"/>
      <c r="M149" s="681">
        <v>0</v>
      </c>
      <c r="N149" s="681"/>
      <c r="O149" s="681"/>
      <c r="P149" s="681"/>
      <c r="Q149" s="681"/>
      <c r="R149" s="681">
        <f t="shared" si="32"/>
        <v>2772.7</v>
      </c>
      <c r="S149" s="680">
        <f t="shared" si="33"/>
        <v>58334.6</v>
      </c>
      <c r="T149" s="682">
        <f t="shared" si="34"/>
        <v>5564.6</v>
      </c>
      <c r="U149" s="682">
        <f t="shared" si="35"/>
        <v>52770</v>
      </c>
    </row>
    <row r="150" spans="1:21" s="657" customFormat="1" ht="48.75" customHeight="1">
      <c r="A150" s="683" t="s">
        <v>246</v>
      </c>
      <c r="B150" s="698" t="s">
        <v>527</v>
      </c>
      <c r="C150" s="698" t="s">
        <v>593</v>
      </c>
      <c r="D150" s="681"/>
      <c r="E150" s="682">
        <f t="shared" si="30"/>
        <v>35182.7</v>
      </c>
      <c r="F150" s="681">
        <v>3536</v>
      </c>
      <c r="G150" s="681">
        <v>31646.7</v>
      </c>
      <c r="H150" s="681"/>
      <c r="I150" s="681">
        <v>-232.4</v>
      </c>
      <c r="J150" s="681"/>
      <c r="K150" s="681"/>
      <c r="L150" s="681"/>
      <c r="M150" s="681">
        <v>0</v>
      </c>
      <c r="N150" s="681"/>
      <c r="O150" s="681"/>
      <c r="P150" s="681">
        <v>0</v>
      </c>
      <c r="Q150" s="681"/>
      <c r="R150" s="681">
        <f t="shared" si="32"/>
        <v>-232.4</v>
      </c>
      <c r="S150" s="680">
        <f t="shared" si="33"/>
        <v>34950.3</v>
      </c>
      <c r="T150" s="682">
        <f t="shared" si="34"/>
        <v>3303.6</v>
      </c>
      <c r="U150" s="682">
        <f t="shared" si="35"/>
        <v>31646.7</v>
      </c>
    </row>
    <row r="151" spans="1:21" s="657" customFormat="1" ht="32.25" customHeight="1">
      <c r="A151" s="683" t="s">
        <v>402</v>
      </c>
      <c r="B151" s="698" t="s">
        <v>527</v>
      </c>
      <c r="C151" s="698" t="s">
        <v>593</v>
      </c>
      <c r="D151" s="681"/>
      <c r="E151" s="682">
        <f t="shared" si="30"/>
        <v>2856.9</v>
      </c>
      <c r="F151" s="681">
        <v>2856.9</v>
      </c>
      <c r="G151" s="681">
        <v>0</v>
      </c>
      <c r="H151" s="681"/>
      <c r="I151" s="681"/>
      <c r="J151" s="681"/>
      <c r="K151" s="681"/>
      <c r="L151" s="681"/>
      <c r="M151" s="681"/>
      <c r="N151" s="681"/>
      <c r="O151" s="681"/>
      <c r="P151" s="681"/>
      <c r="Q151" s="681"/>
      <c r="R151" s="681">
        <f t="shared" si="32"/>
        <v>0</v>
      </c>
      <c r="S151" s="680">
        <f t="shared" si="33"/>
        <v>2856.9</v>
      </c>
      <c r="T151" s="682">
        <f t="shared" si="34"/>
        <v>2856.9</v>
      </c>
      <c r="U151" s="682">
        <f t="shared" si="35"/>
        <v>0</v>
      </c>
    </row>
    <row r="152" spans="1:21" s="657" customFormat="1" ht="49.5" customHeight="1">
      <c r="A152" s="683" t="s">
        <v>590</v>
      </c>
      <c r="B152" s="698" t="s">
        <v>527</v>
      </c>
      <c r="C152" s="698" t="s">
        <v>593</v>
      </c>
      <c r="D152" s="681">
        <v>10000</v>
      </c>
      <c r="E152" s="682">
        <f t="shared" si="30"/>
        <v>9050</v>
      </c>
      <c r="F152" s="681">
        <v>9050</v>
      </c>
      <c r="G152" s="681"/>
      <c r="H152" s="681"/>
      <c r="I152" s="681">
        <v>-7980</v>
      </c>
      <c r="J152" s="681"/>
      <c r="K152" s="681"/>
      <c r="L152" s="681"/>
      <c r="M152" s="681"/>
      <c r="N152" s="681"/>
      <c r="O152" s="681"/>
      <c r="P152" s="681"/>
      <c r="Q152" s="681"/>
      <c r="R152" s="681">
        <f t="shared" si="32"/>
        <v>-7980</v>
      </c>
      <c r="S152" s="680">
        <f t="shared" si="33"/>
        <v>1070</v>
      </c>
      <c r="T152" s="682">
        <f t="shared" si="34"/>
        <v>1070</v>
      </c>
      <c r="U152" s="682">
        <f t="shared" si="35"/>
        <v>0</v>
      </c>
    </row>
    <row r="153" spans="1:21" s="657" customFormat="1" ht="30.75" customHeight="1">
      <c r="A153" s="678" t="s">
        <v>901</v>
      </c>
      <c r="B153" s="699" t="s">
        <v>527</v>
      </c>
      <c r="C153" s="699" t="s">
        <v>594</v>
      </c>
      <c r="D153" s="680">
        <f>SUM(D154+D155)</f>
        <v>45135</v>
      </c>
      <c r="E153" s="682">
        <f>SUM(F153:G153)</f>
        <v>145082.9</v>
      </c>
      <c r="F153" s="680">
        <f>SUM(F154+F155+F158+F159+F160+F156+F157)</f>
        <v>95486.5</v>
      </c>
      <c r="G153" s="680">
        <f>SUM(G154+G155+G158)</f>
        <v>49596.4</v>
      </c>
      <c r="H153" s="680">
        <f>SUM(H154+H155+H158+H160+H156+H157)</f>
        <v>0</v>
      </c>
      <c r="I153" s="680">
        <f>SUM(I154+I155+I158+I160+I156+I157+I159)</f>
        <v>0</v>
      </c>
      <c r="J153" s="680"/>
      <c r="K153" s="680"/>
      <c r="L153" s="680">
        <f>SUM(L154+L155+L158+L160+L156+L157)</f>
        <v>0</v>
      </c>
      <c r="M153" s="680">
        <f>SUM(M154+M155+M158+M160+M156+M157)</f>
        <v>0</v>
      </c>
      <c r="N153" s="680">
        <f>SUM(N154+N155+N158+N160+N156+N157)</f>
        <v>0</v>
      </c>
      <c r="O153" s="680"/>
      <c r="P153" s="680">
        <f>SUM(P154+P155+P158+P160+P156+P157)</f>
        <v>0</v>
      </c>
      <c r="Q153" s="680">
        <f>SUM(Q154+Q155)</f>
        <v>0</v>
      </c>
      <c r="R153" s="681">
        <f t="shared" si="32"/>
        <v>0</v>
      </c>
      <c r="S153" s="680">
        <f t="shared" si="33"/>
        <v>145082.9</v>
      </c>
      <c r="T153" s="682">
        <f t="shared" si="34"/>
        <v>95486.5</v>
      </c>
      <c r="U153" s="682">
        <f t="shared" si="35"/>
        <v>49596.4</v>
      </c>
    </row>
    <row r="154" spans="1:21" s="657" customFormat="1" ht="45" customHeight="1">
      <c r="A154" s="683" t="s">
        <v>902</v>
      </c>
      <c r="B154" s="698" t="s">
        <v>527</v>
      </c>
      <c r="C154" s="698" t="s">
        <v>594</v>
      </c>
      <c r="D154" s="681">
        <v>10052</v>
      </c>
      <c r="E154" s="682">
        <f aca="true" t="shared" si="36" ref="E154:E160">SUM(F154:G154)</f>
        <v>24809</v>
      </c>
      <c r="F154" s="681">
        <v>24809</v>
      </c>
      <c r="G154" s="681"/>
      <c r="H154" s="681"/>
      <c r="I154" s="681"/>
      <c r="J154" s="681"/>
      <c r="K154" s="681"/>
      <c r="L154" s="681"/>
      <c r="M154" s="681"/>
      <c r="N154" s="681"/>
      <c r="O154" s="681"/>
      <c r="P154" s="681"/>
      <c r="Q154" s="681"/>
      <c r="R154" s="681">
        <f t="shared" si="32"/>
        <v>0</v>
      </c>
      <c r="S154" s="680">
        <f t="shared" si="33"/>
        <v>24809</v>
      </c>
      <c r="T154" s="682">
        <f t="shared" si="34"/>
        <v>24809</v>
      </c>
      <c r="U154" s="682">
        <f t="shared" si="35"/>
        <v>0</v>
      </c>
    </row>
    <row r="155" spans="1:21" s="657" customFormat="1" ht="45" customHeight="1">
      <c r="A155" s="683" t="s">
        <v>903</v>
      </c>
      <c r="B155" s="698" t="s">
        <v>527</v>
      </c>
      <c r="C155" s="698" t="s">
        <v>594</v>
      </c>
      <c r="D155" s="681">
        <v>35083</v>
      </c>
      <c r="E155" s="682">
        <f t="shared" si="36"/>
        <v>50929.8</v>
      </c>
      <c r="F155" s="681">
        <v>50929.8</v>
      </c>
      <c r="G155" s="681"/>
      <c r="H155" s="681"/>
      <c r="I155" s="681"/>
      <c r="J155" s="681"/>
      <c r="K155" s="681"/>
      <c r="L155" s="681"/>
      <c r="M155" s="681"/>
      <c r="N155" s="681"/>
      <c r="O155" s="681"/>
      <c r="P155" s="681"/>
      <c r="Q155" s="681"/>
      <c r="R155" s="681">
        <f t="shared" si="32"/>
        <v>0</v>
      </c>
      <c r="S155" s="680">
        <f t="shared" si="33"/>
        <v>50929.8</v>
      </c>
      <c r="T155" s="682">
        <f t="shared" si="34"/>
        <v>50929.8</v>
      </c>
      <c r="U155" s="682">
        <f t="shared" si="35"/>
        <v>0</v>
      </c>
    </row>
    <row r="156" spans="1:21" s="657" customFormat="1" ht="30" customHeight="1">
      <c r="A156" s="683" t="s">
        <v>890</v>
      </c>
      <c r="B156" s="698" t="s">
        <v>527</v>
      </c>
      <c r="C156" s="698" t="s">
        <v>594</v>
      </c>
      <c r="D156" s="681"/>
      <c r="E156" s="682">
        <f t="shared" si="36"/>
        <v>610</v>
      </c>
      <c r="F156" s="681">
        <v>610</v>
      </c>
      <c r="G156" s="681"/>
      <c r="H156" s="681"/>
      <c r="I156" s="681"/>
      <c r="J156" s="681"/>
      <c r="K156" s="681"/>
      <c r="L156" s="681"/>
      <c r="M156" s="681"/>
      <c r="N156" s="681"/>
      <c r="O156" s="681"/>
      <c r="P156" s="681"/>
      <c r="Q156" s="681"/>
      <c r="R156" s="681">
        <f t="shared" si="32"/>
        <v>0</v>
      </c>
      <c r="S156" s="680">
        <f t="shared" si="33"/>
        <v>610</v>
      </c>
      <c r="T156" s="682">
        <f t="shared" si="34"/>
        <v>610</v>
      </c>
      <c r="U156" s="682">
        <f t="shared" si="35"/>
        <v>0</v>
      </c>
    </row>
    <row r="157" spans="1:21" s="657" customFormat="1" ht="30" customHeight="1">
      <c r="A157" s="683" t="s">
        <v>891</v>
      </c>
      <c r="B157" s="698" t="s">
        <v>527</v>
      </c>
      <c r="C157" s="698" t="s">
        <v>594</v>
      </c>
      <c r="D157" s="681"/>
      <c r="E157" s="682">
        <f t="shared" si="36"/>
        <v>1770</v>
      </c>
      <c r="F157" s="681">
        <v>1770</v>
      </c>
      <c r="G157" s="681"/>
      <c r="H157" s="681"/>
      <c r="I157" s="681"/>
      <c r="J157" s="681"/>
      <c r="K157" s="681"/>
      <c r="L157" s="681"/>
      <c r="M157" s="681"/>
      <c r="N157" s="681"/>
      <c r="O157" s="681"/>
      <c r="P157" s="681"/>
      <c r="Q157" s="681"/>
      <c r="R157" s="681">
        <f t="shared" si="32"/>
        <v>0</v>
      </c>
      <c r="S157" s="680">
        <f t="shared" si="33"/>
        <v>1770</v>
      </c>
      <c r="T157" s="682">
        <f t="shared" si="34"/>
        <v>1770</v>
      </c>
      <c r="U157" s="682">
        <f t="shared" si="35"/>
        <v>0</v>
      </c>
    </row>
    <row r="158" spans="1:21" s="657" customFormat="1" ht="45" customHeight="1">
      <c r="A158" s="683" t="s">
        <v>43</v>
      </c>
      <c r="B158" s="698" t="s">
        <v>527</v>
      </c>
      <c r="C158" s="698" t="s">
        <v>594</v>
      </c>
      <c r="D158" s="700"/>
      <c r="E158" s="682">
        <f t="shared" si="36"/>
        <v>52203.4</v>
      </c>
      <c r="F158" s="681">
        <v>2607</v>
      </c>
      <c r="G158" s="681">
        <v>49596.4</v>
      </c>
      <c r="H158" s="681"/>
      <c r="I158" s="681"/>
      <c r="J158" s="681"/>
      <c r="K158" s="681"/>
      <c r="L158" s="681"/>
      <c r="M158" s="681"/>
      <c r="N158" s="681"/>
      <c r="O158" s="681"/>
      <c r="P158" s="681"/>
      <c r="Q158" s="681"/>
      <c r="R158" s="681">
        <f t="shared" si="32"/>
        <v>0</v>
      </c>
      <c r="S158" s="680">
        <f t="shared" si="33"/>
        <v>52203.4</v>
      </c>
      <c r="T158" s="682">
        <f t="shared" si="34"/>
        <v>2607</v>
      </c>
      <c r="U158" s="682">
        <f t="shared" si="35"/>
        <v>49596.4</v>
      </c>
    </row>
    <row r="159" spans="1:21" s="657" customFormat="1" ht="27" customHeight="1">
      <c r="A159" s="683" t="s">
        <v>697</v>
      </c>
      <c r="B159" s="698" t="s">
        <v>527</v>
      </c>
      <c r="C159" s="698" t="s">
        <v>594</v>
      </c>
      <c r="D159" s="700"/>
      <c r="E159" s="682">
        <f t="shared" si="36"/>
        <v>11000</v>
      </c>
      <c r="F159" s="681">
        <v>11000</v>
      </c>
      <c r="G159" s="681"/>
      <c r="H159" s="681"/>
      <c r="I159" s="681"/>
      <c r="J159" s="681"/>
      <c r="K159" s="681"/>
      <c r="L159" s="681"/>
      <c r="M159" s="681"/>
      <c r="N159" s="681"/>
      <c r="O159" s="681"/>
      <c r="P159" s="681"/>
      <c r="Q159" s="681"/>
      <c r="R159" s="681">
        <f t="shared" si="32"/>
        <v>0</v>
      </c>
      <c r="S159" s="680">
        <f t="shared" si="33"/>
        <v>11000</v>
      </c>
      <c r="T159" s="682">
        <f t="shared" si="34"/>
        <v>11000</v>
      </c>
      <c r="U159" s="682">
        <f t="shared" si="35"/>
        <v>0</v>
      </c>
    </row>
    <row r="160" spans="1:21" s="657" customFormat="1" ht="28.5" customHeight="1">
      <c r="A160" s="683" t="s">
        <v>698</v>
      </c>
      <c r="B160" s="698" t="s">
        <v>527</v>
      </c>
      <c r="C160" s="698" t="s">
        <v>594</v>
      </c>
      <c r="D160" s="700"/>
      <c r="E160" s="682">
        <f t="shared" si="36"/>
        <v>3760.7</v>
      </c>
      <c r="F160" s="681">
        <v>3760.7</v>
      </c>
      <c r="G160" s="681"/>
      <c r="H160" s="681"/>
      <c r="I160" s="681"/>
      <c r="J160" s="681"/>
      <c r="K160" s="681"/>
      <c r="L160" s="681"/>
      <c r="M160" s="681"/>
      <c r="N160" s="681"/>
      <c r="O160" s="681"/>
      <c r="P160" s="681"/>
      <c r="Q160" s="681"/>
      <c r="R160" s="681">
        <f t="shared" si="32"/>
        <v>0</v>
      </c>
      <c r="S160" s="680">
        <f t="shared" si="33"/>
        <v>3760.7</v>
      </c>
      <c r="T160" s="682">
        <f t="shared" si="34"/>
        <v>3760.7</v>
      </c>
      <c r="U160" s="682">
        <f t="shared" si="35"/>
        <v>0</v>
      </c>
    </row>
    <row r="161" spans="1:21" s="657" customFormat="1" ht="32.25" customHeight="1">
      <c r="A161" s="678" t="s">
        <v>904</v>
      </c>
      <c r="B161" s="699" t="s">
        <v>546</v>
      </c>
      <c r="C161" s="699" t="s">
        <v>592</v>
      </c>
      <c r="D161" s="680">
        <f>SUM(D162+D194+D243+D281)</f>
        <v>1277342.7999999998</v>
      </c>
      <c r="E161" s="680">
        <f>SUM(F161+G161)</f>
        <v>1598718.9000000001</v>
      </c>
      <c r="F161" s="680">
        <f>SUM(F162+F194+F243+F281)</f>
        <v>827911.6000000001</v>
      </c>
      <c r="G161" s="680">
        <f>SUM(G162+G194+G243+G281)</f>
        <v>770807.3</v>
      </c>
      <c r="H161" s="680" t="e">
        <f>SUM(H162+H194+H243+H281)</f>
        <v>#REF!</v>
      </c>
      <c r="I161" s="680">
        <f>SUM(I162+I194+I243+I281)</f>
        <v>6316.8</v>
      </c>
      <c r="J161" s="680"/>
      <c r="K161" s="680">
        <f aca="true" t="shared" si="37" ref="K161:Q161">SUM(K162+K194+K243+K281)</f>
        <v>0</v>
      </c>
      <c r="L161" s="680">
        <f t="shared" si="37"/>
        <v>0</v>
      </c>
      <c r="M161" s="680">
        <f t="shared" si="37"/>
        <v>0</v>
      </c>
      <c r="N161" s="680">
        <f t="shared" si="37"/>
        <v>0</v>
      </c>
      <c r="O161" s="680">
        <f t="shared" si="37"/>
        <v>0</v>
      </c>
      <c r="P161" s="680">
        <f t="shared" si="37"/>
        <v>0</v>
      </c>
      <c r="Q161" s="680">
        <f t="shared" si="37"/>
        <v>0</v>
      </c>
      <c r="R161" s="681">
        <f>SUM(I161:Q161)</f>
        <v>6316.8</v>
      </c>
      <c r="S161" s="680">
        <f t="shared" si="33"/>
        <v>1605035.7000000002</v>
      </c>
      <c r="T161" s="682">
        <f t="shared" si="34"/>
        <v>834228.4000000001</v>
      </c>
      <c r="U161" s="682">
        <f t="shared" si="35"/>
        <v>770807.3</v>
      </c>
    </row>
    <row r="162" spans="1:22" s="657" customFormat="1" ht="27.75" customHeight="1">
      <c r="A162" s="678" t="s">
        <v>905</v>
      </c>
      <c r="B162" s="699" t="s">
        <v>546</v>
      </c>
      <c r="C162" s="699" t="s">
        <v>591</v>
      </c>
      <c r="D162" s="680">
        <f>SUM(D163+D164+D165+D166+D167+D168+D169+D170+D171+D172+D173+D174+D176+D177+D179+D191+D192)</f>
        <v>329873.29999999993</v>
      </c>
      <c r="E162" s="682">
        <f>SUM(F162:G162)</f>
        <v>562667.8999999999</v>
      </c>
      <c r="F162" s="680">
        <f>SUM(F163+F164+F165+F166+F167+F168+F169+F170+F171+F172+F173+F174+F176+F177+F179+F191+F192+F190)</f>
        <v>415437.5999999999</v>
      </c>
      <c r="G162" s="680">
        <f>SUM(G163+G164+G165+G166+G167+G168+G169+G170+G171+G172+G173+G174+G176+G177+G179+G191+G192+G190+G193)</f>
        <v>147230.3</v>
      </c>
      <c r="H162" s="680" t="e">
        <f>SUM(H163+H164+H165+H166+H167+H168+H169+H170+H171+H172+H173+H174+H176+H177+H179+H191+H192)</f>
        <v>#REF!</v>
      </c>
      <c r="I162" s="680">
        <f>SUM(I163+I164+I165+I166+I167+I168+I169+I170+I171+I172+I173+I174+I176+I177+I179+I191+I192)</f>
        <v>-4312.8</v>
      </c>
      <c r="J162" s="680"/>
      <c r="K162" s="680">
        <f>SUM(K163+K164+K165+K166+K167+K168+K169+K170+K171+K172+K173+K174+K176+K177+K179+K191+K192+K190)</f>
        <v>0</v>
      </c>
      <c r="L162" s="680">
        <f>SUM(L163+L164+L165+L166+L167+L168+L169+L170+L171+L172+L173+L174+L176+L177+L179+L191+L192)</f>
        <v>0</v>
      </c>
      <c r="M162" s="680">
        <f>SUM(M163+M164+M165+M166+M167+M168+M169+M170+M171+M172+M173+M174+M176+M177+M179+M191+M192)</f>
        <v>0</v>
      </c>
      <c r="N162" s="680">
        <f>SUM(N163+N164+N165+N166+N167+N168+N169+N170+N171+N172+N173+N174+N176+N177+N179+N191+N192+N193)</f>
        <v>0</v>
      </c>
      <c r="O162" s="680">
        <f>SUM(O163+O164+O165+O166+O167+O168+O169+O170+O171+O172+O173+O174+O176+O177+O179+O191+O192+O193)</f>
        <v>0</v>
      </c>
      <c r="P162" s="680">
        <f>SUM(P163+P164+P165+P166+P167+P168+P169+P170+P171+P172+P173+P174+P176+P177+P179+P191+P192)</f>
        <v>0</v>
      </c>
      <c r="Q162" s="680">
        <f>SUM(Q163:Q177)+Q179+Q192</f>
        <v>0</v>
      </c>
      <c r="R162" s="681">
        <f>SUM(I162:Q162)</f>
        <v>-4312.8</v>
      </c>
      <c r="S162" s="680">
        <f t="shared" si="33"/>
        <v>558355.0999999999</v>
      </c>
      <c r="T162" s="682">
        <f t="shared" si="34"/>
        <v>411124.79999999993</v>
      </c>
      <c r="U162" s="682">
        <f t="shared" si="35"/>
        <v>147230.3</v>
      </c>
      <c r="V162" s="694"/>
    </row>
    <row r="163" spans="1:21" s="657" customFormat="1" ht="24.75" customHeight="1">
      <c r="A163" s="683" t="s">
        <v>416</v>
      </c>
      <c r="B163" s="698" t="s">
        <v>546</v>
      </c>
      <c r="C163" s="698" t="s">
        <v>591</v>
      </c>
      <c r="D163" s="690">
        <v>38961.2</v>
      </c>
      <c r="E163" s="682">
        <f aca="true" t="shared" si="38" ref="E163:E192">SUM(F163:G163)</f>
        <v>48973.299999999996</v>
      </c>
      <c r="F163" s="681">
        <v>48036.6</v>
      </c>
      <c r="G163" s="681">
        <v>936.7</v>
      </c>
      <c r="H163" s="681"/>
      <c r="I163" s="681">
        <v>-1000</v>
      </c>
      <c r="J163" s="681"/>
      <c r="K163" s="681"/>
      <c r="L163" s="681"/>
      <c r="M163" s="681"/>
      <c r="N163" s="681"/>
      <c r="O163" s="681"/>
      <c r="P163" s="681"/>
      <c r="Q163" s="681"/>
      <c r="R163" s="681">
        <f t="shared" si="32"/>
        <v>-1000</v>
      </c>
      <c r="S163" s="680">
        <f t="shared" si="33"/>
        <v>47973.299999999996</v>
      </c>
      <c r="T163" s="682">
        <f t="shared" si="34"/>
        <v>47036.6</v>
      </c>
      <c r="U163" s="682">
        <f t="shared" si="35"/>
        <v>936.7</v>
      </c>
    </row>
    <row r="164" spans="1:21" s="657" customFormat="1" ht="24.75" customHeight="1">
      <c r="A164" s="683" t="s">
        <v>417</v>
      </c>
      <c r="B164" s="698" t="s">
        <v>546</v>
      </c>
      <c r="C164" s="698" t="s">
        <v>591</v>
      </c>
      <c r="D164" s="690">
        <v>20513.4</v>
      </c>
      <c r="E164" s="682">
        <f t="shared" si="38"/>
        <v>26533.2</v>
      </c>
      <c r="F164" s="681">
        <v>26378.2</v>
      </c>
      <c r="G164" s="681">
        <v>155</v>
      </c>
      <c r="H164" s="681"/>
      <c r="I164" s="681">
        <v>-345</v>
      </c>
      <c r="J164" s="681"/>
      <c r="K164" s="681"/>
      <c r="L164" s="681"/>
      <c r="M164" s="681"/>
      <c r="N164" s="681"/>
      <c r="O164" s="681"/>
      <c r="P164" s="681"/>
      <c r="Q164" s="681"/>
      <c r="R164" s="681">
        <f t="shared" si="32"/>
        <v>-345</v>
      </c>
      <c r="S164" s="680">
        <f t="shared" si="33"/>
        <v>26188.2</v>
      </c>
      <c r="T164" s="682">
        <f t="shared" si="34"/>
        <v>26033.2</v>
      </c>
      <c r="U164" s="682">
        <f t="shared" si="35"/>
        <v>155</v>
      </c>
    </row>
    <row r="165" spans="1:21" s="657" customFormat="1" ht="26.25" customHeight="1">
      <c r="A165" s="683" t="s">
        <v>418</v>
      </c>
      <c r="B165" s="698" t="s">
        <v>546</v>
      </c>
      <c r="C165" s="698" t="s">
        <v>591</v>
      </c>
      <c r="D165" s="690">
        <v>21358.8</v>
      </c>
      <c r="E165" s="682">
        <f t="shared" si="38"/>
        <v>29670.699999999997</v>
      </c>
      <c r="F165" s="681">
        <v>29385.6</v>
      </c>
      <c r="G165" s="681">
        <v>285.1</v>
      </c>
      <c r="H165" s="681"/>
      <c r="I165" s="681">
        <v>-246.2</v>
      </c>
      <c r="J165" s="681"/>
      <c r="K165" s="681"/>
      <c r="L165" s="681"/>
      <c r="M165" s="681"/>
      <c r="N165" s="681"/>
      <c r="O165" s="681"/>
      <c r="P165" s="681"/>
      <c r="Q165" s="681"/>
      <c r="R165" s="681">
        <f t="shared" si="32"/>
        <v>-246.2</v>
      </c>
      <c r="S165" s="680">
        <f t="shared" si="33"/>
        <v>29424.499999999996</v>
      </c>
      <c r="T165" s="682">
        <f t="shared" si="34"/>
        <v>29139.399999999998</v>
      </c>
      <c r="U165" s="682">
        <f t="shared" si="35"/>
        <v>285.1</v>
      </c>
    </row>
    <row r="166" spans="1:21" s="657" customFormat="1" ht="27.75" customHeight="1">
      <c r="A166" s="683" t="s">
        <v>419</v>
      </c>
      <c r="B166" s="698" t="s">
        <v>546</v>
      </c>
      <c r="C166" s="698" t="s">
        <v>591</v>
      </c>
      <c r="D166" s="690">
        <v>27567.2</v>
      </c>
      <c r="E166" s="682">
        <f t="shared" si="38"/>
        <v>33816.1</v>
      </c>
      <c r="F166" s="681">
        <v>32963.6</v>
      </c>
      <c r="G166" s="681">
        <v>852.5</v>
      </c>
      <c r="H166" s="681"/>
      <c r="I166" s="681">
        <v>-422</v>
      </c>
      <c r="J166" s="681"/>
      <c r="K166" s="681"/>
      <c r="L166" s="681"/>
      <c r="M166" s="681"/>
      <c r="N166" s="681"/>
      <c r="O166" s="681"/>
      <c r="P166" s="681"/>
      <c r="Q166" s="681"/>
      <c r="R166" s="681">
        <f t="shared" si="32"/>
        <v>-422</v>
      </c>
      <c r="S166" s="680">
        <f t="shared" si="33"/>
        <v>33394.1</v>
      </c>
      <c r="T166" s="682">
        <f t="shared" si="34"/>
        <v>32541.6</v>
      </c>
      <c r="U166" s="682">
        <f t="shared" si="35"/>
        <v>852.5</v>
      </c>
    </row>
    <row r="167" spans="1:21" s="657" customFormat="1" ht="27.75" customHeight="1">
      <c r="A167" s="683" t="s">
        <v>420</v>
      </c>
      <c r="B167" s="698" t="s">
        <v>546</v>
      </c>
      <c r="C167" s="698" t="s">
        <v>591</v>
      </c>
      <c r="D167" s="690">
        <v>2879.2</v>
      </c>
      <c r="E167" s="682">
        <f t="shared" si="38"/>
        <v>3081.2</v>
      </c>
      <c r="F167" s="681">
        <v>3081.2</v>
      </c>
      <c r="G167" s="681">
        <v>0</v>
      </c>
      <c r="H167" s="681"/>
      <c r="I167" s="681">
        <v>-70</v>
      </c>
      <c r="J167" s="681"/>
      <c r="K167" s="681"/>
      <c r="L167" s="681"/>
      <c r="M167" s="681"/>
      <c r="N167" s="681"/>
      <c r="O167" s="681"/>
      <c r="P167" s="681"/>
      <c r="Q167" s="681"/>
      <c r="R167" s="681">
        <f t="shared" si="32"/>
        <v>-70</v>
      </c>
      <c r="S167" s="680">
        <f t="shared" si="33"/>
        <v>3011.2</v>
      </c>
      <c r="T167" s="682">
        <f t="shared" si="34"/>
        <v>3011.2</v>
      </c>
      <c r="U167" s="682">
        <f t="shared" si="35"/>
        <v>0</v>
      </c>
    </row>
    <row r="168" spans="1:21" s="657" customFormat="1" ht="26.25" customHeight="1">
      <c r="A168" s="683" t="s">
        <v>421</v>
      </c>
      <c r="B168" s="698" t="s">
        <v>546</v>
      </c>
      <c r="C168" s="698" t="s">
        <v>591</v>
      </c>
      <c r="D168" s="690">
        <v>45419.4</v>
      </c>
      <c r="E168" s="682">
        <f t="shared" si="38"/>
        <v>59027.200000000004</v>
      </c>
      <c r="F168" s="681">
        <v>58467.4</v>
      </c>
      <c r="G168" s="681">
        <v>559.8</v>
      </c>
      <c r="H168" s="681"/>
      <c r="I168" s="681">
        <v>-484</v>
      </c>
      <c r="J168" s="681"/>
      <c r="K168" s="681"/>
      <c r="L168" s="681"/>
      <c r="M168" s="681"/>
      <c r="N168" s="681"/>
      <c r="O168" s="681"/>
      <c r="P168" s="681"/>
      <c r="Q168" s="681"/>
      <c r="R168" s="681">
        <f t="shared" si="32"/>
        <v>-484</v>
      </c>
      <c r="S168" s="680">
        <f t="shared" si="33"/>
        <v>58543.200000000004</v>
      </c>
      <c r="T168" s="682">
        <f t="shared" si="34"/>
        <v>57983.4</v>
      </c>
      <c r="U168" s="682">
        <f t="shared" si="35"/>
        <v>559.8</v>
      </c>
    </row>
    <row r="169" spans="1:21" s="657" customFormat="1" ht="27.75" customHeight="1">
      <c r="A169" s="683" t="s">
        <v>422</v>
      </c>
      <c r="B169" s="698" t="s">
        <v>546</v>
      </c>
      <c r="C169" s="698" t="s">
        <v>591</v>
      </c>
      <c r="D169" s="690">
        <v>21673.1</v>
      </c>
      <c r="E169" s="682">
        <f t="shared" si="38"/>
        <v>30459.2</v>
      </c>
      <c r="F169" s="681">
        <v>30292.9</v>
      </c>
      <c r="G169" s="681">
        <v>166.3</v>
      </c>
      <c r="H169" s="681"/>
      <c r="I169" s="681">
        <v>-196</v>
      </c>
      <c r="J169" s="681"/>
      <c r="K169" s="681"/>
      <c r="L169" s="681"/>
      <c r="M169" s="681"/>
      <c r="N169" s="681"/>
      <c r="O169" s="681"/>
      <c r="P169" s="681"/>
      <c r="Q169" s="681"/>
      <c r="R169" s="681">
        <f t="shared" si="32"/>
        <v>-196</v>
      </c>
      <c r="S169" s="680">
        <f t="shared" si="33"/>
        <v>30263.2</v>
      </c>
      <c r="T169" s="682">
        <f t="shared" si="34"/>
        <v>30096.9</v>
      </c>
      <c r="U169" s="682">
        <f t="shared" si="35"/>
        <v>166.3</v>
      </c>
    </row>
    <row r="170" spans="1:21" s="657" customFormat="1" ht="24.75" customHeight="1">
      <c r="A170" s="683" t="s">
        <v>423</v>
      </c>
      <c r="B170" s="698" t="s">
        <v>546</v>
      </c>
      <c r="C170" s="698" t="s">
        <v>591</v>
      </c>
      <c r="D170" s="690">
        <v>28496.5</v>
      </c>
      <c r="E170" s="682">
        <f t="shared" si="38"/>
        <v>38933.399999999994</v>
      </c>
      <c r="F170" s="681">
        <v>38609.2</v>
      </c>
      <c r="G170" s="681">
        <v>324.2</v>
      </c>
      <c r="H170" s="681"/>
      <c r="I170" s="681">
        <v>-350</v>
      </c>
      <c r="J170" s="681"/>
      <c r="K170" s="681"/>
      <c r="L170" s="681"/>
      <c r="M170" s="681"/>
      <c r="N170" s="681"/>
      <c r="O170" s="681"/>
      <c r="P170" s="681"/>
      <c r="Q170" s="681"/>
      <c r="R170" s="681">
        <f t="shared" si="32"/>
        <v>-350</v>
      </c>
      <c r="S170" s="680">
        <f t="shared" si="33"/>
        <v>38583.399999999994</v>
      </c>
      <c r="T170" s="682">
        <f t="shared" si="34"/>
        <v>38259.2</v>
      </c>
      <c r="U170" s="682">
        <f t="shared" si="35"/>
        <v>324.2</v>
      </c>
    </row>
    <row r="171" spans="1:21" s="657" customFormat="1" ht="27" customHeight="1">
      <c r="A171" s="683" t="s">
        <v>906</v>
      </c>
      <c r="B171" s="698" t="s">
        <v>546</v>
      </c>
      <c r="C171" s="698" t="s">
        <v>591</v>
      </c>
      <c r="D171" s="690">
        <v>22919</v>
      </c>
      <c r="E171" s="682">
        <f t="shared" si="38"/>
        <v>33157.9</v>
      </c>
      <c r="F171" s="681">
        <v>31445.5</v>
      </c>
      <c r="G171" s="681">
        <v>1712.4</v>
      </c>
      <c r="H171" s="681"/>
      <c r="I171" s="681">
        <v>-270</v>
      </c>
      <c r="J171" s="681"/>
      <c r="K171" s="681"/>
      <c r="L171" s="681"/>
      <c r="M171" s="681"/>
      <c r="N171" s="681"/>
      <c r="O171" s="681"/>
      <c r="P171" s="681"/>
      <c r="Q171" s="681"/>
      <c r="R171" s="681">
        <f t="shared" si="32"/>
        <v>-270</v>
      </c>
      <c r="S171" s="680">
        <f t="shared" si="33"/>
        <v>32887.9</v>
      </c>
      <c r="T171" s="682">
        <f t="shared" si="34"/>
        <v>31175.5</v>
      </c>
      <c r="U171" s="682">
        <f t="shared" si="35"/>
        <v>1712.4</v>
      </c>
    </row>
    <row r="172" spans="1:21" s="657" customFormat="1" ht="27" customHeight="1">
      <c r="A172" s="683" t="s">
        <v>424</v>
      </c>
      <c r="B172" s="698" t="s">
        <v>546</v>
      </c>
      <c r="C172" s="698" t="s">
        <v>591</v>
      </c>
      <c r="D172" s="690">
        <v>12638.1</v>
      </c>
      <c r="E172" s="682">
        <f t="shared" si="38"/>
        <v>18581.5</v>
      </c>
      <c r="F172" s="681">
        <v>18363.1</v>
      </c>
      <c r="G172" s="681">
        <v>218.4</v>
      </c>
      <c r="H172" s="681"/>
      <c r="I172" s="681">
        <v>-132.8</v>
      </c>
      <c r="J172" s="681"/>
      <c r="K172" s="681"/>
      <c r="L172" s="681"/>
      <c r="M172" s="681"/>
      <c r="N172" s="681"/>
      <c r="O172" s="681"/>
      <c r="P172" s="681"/>
      <c r="Q172" s="681"/>
      <c r="R172" s="681">
        <f t="shared" si="32"/>
        <v>-132.8</v>
      </c>
      <c r="S172" s="680">
        <f t="shared" si="33"/>
        <v>18448.7</v>
      </c>
      <c r="T172" s="682">
        <f t="shared" si="34"/>
        <v>18230.3</v>
      </c>
      <c r="U172" s="682">
        <f t="shared" si="35"/>
        <v>218.4</v>
      </c>
    </row>
    <row r="173" spans="1:21" s="657" customFormat="1" ht="24.75" customHeight="1">
      <c r="A173" s="683" t="s">
        <v>425</v>
      </c>
      <c r="B173" s="698" t="s">
        <v>546</v>
      </c>
      <c r="C173" s="698" t="s">
        <v>591</v>
      </c>
      <c r="D173" s="690">
        <v>29458.2</v>
      </c>
      <c r="E173" s="682">
        <f t="shared" si="38"/>
        <v>35387.799999999996</v>
      </c>
      <c r="F173" s="681">
        <v>35260.1</v>
      </c>
      <c r="G173" s="681">
        <v>127.7</v>
      </c>
      <c r="H173" s="681"/>
      <c r="I173" s="681">
        <v>-587</v>
      </c>
      <c r="J173" s="681"/>
      <c r="K173" s="681"/>
      <c r="L173" s="681"/>
      <c r="M173" s="681"/>
      <c r="N173" s="681"/>
      <c r="O173" s="681"/>
      <c r="P173" s="681"/>
      <c r="Q173" s="681"/>
      <c r="R173" s="681">
        <f t="shared" si="32"/>
        <v>-587</v>
      </c>
      <c r="S173" s="680">
        <f t="shared" si="33"/>
        <v>34800.799999999996</v>
      </c>
      <c r="T173" s="682">
        <f t="shared" si="34"/>
        <v>34673.1</v>
      </c>
      <c r="U173" s="682">
        <f t="shared" si="35"/>
        <v>127.7</v>
      </c>
    </row>
    <row r="174" spans="1:21" s="657" customFormat="1" ht="27" customHeight="1">
      <c r="A174" s="683" t="s">
        <v>426</v>
      </c>
      <c r="B174" s="698" t="s">
        <v>546</v>
      </c>
      <c r="C174" s="698" t="s">
        <v>591</v>
      </c>
      <c r="D174" s="690">
        <v>27365.1</v>
      </c>
      <c r="E174" s="682">
        <f t="shared" si="38"/>
        <v>32937.1</v>
      </c>
      <c r="F174" s="681">
        <v>32750.1</v>
      </c>
      <c r="G174" s="681">
        <v>187</v>
      </c>
      <c r="H174" s="681"/>
      <c r="I174" s="681">
        <v>-294</v>
      </c>
      <c r="J174" s="681"/>
      <c r="K174" s="681"/>
      <c r="L174" s="681"/>
      <c r="M174" s="681"/>
      <c r="N174" s="681"/>
      <c r="O174" s="681"/>
      <c r="P174" s="681"/>
      <c r="Q174" s="681"/>
      <c r="R174" s="681">
        <f t="shared" si="32"/>
        <v>-294</v>
      </c>
      <c r="S174" s="680">
        <f t="shared" si="33"/>
        <v>32643.1</v>
      </c>
      <c r="T174" s="682">
        <f t="shared" si="34"/>
        <v>32456.1</v>
      </c>
      <c r="U174" s="682">
        <f t="shared" si="35"/>
        <v>187</v>
      </c>
    </row>
    <row r="175" spans="1:21" s="657" customFormat="1" ht="28.5" customHeight="1" hidden="1">
      <c r="A175" s="683" t="s">
        <v>507</v>
      </c>
      <c r="B175" s="698" t="s">
        <v>546</v>
      </c>
      <c r="C175" s="698" t="s">
        <v>591</v>
      </c>
      <c r="D175" s="705">
        <v>0</v>
      </c>
      <c r="E175" s="682">
        <f t="shared" si="38"/>
        <v>0</v>
      </c>
      <c r="F175" s="681"/>
      <c r="G175" s="681"/>
      <c r="H175" s="681"/>
      <c r="I175" s="681"/>
      <c r="J175" s="681"/>
      <c r="K175" s="681"/>
      <c r="L175" s="681"/>
      <c r="M175" s="681"/>
      <c r="N175" s="681"/>
      <c r="O175" s="681"/>
      <c r="P175" s="681"/>
      <c r="Q175" s="681"/>
      <c r="R175" s="681">
        <f t="shared" si="32"/>
        <v>0</v>
      </c>
      <c r="S175" s="680">
        <f t="shared" si="33"/>
        <v>0</v>
      </c>
      <c r="T175" s="682">
        <f t="shared" si="34"/>
        <v>0</v>
      </c>
      <c r="U175" s="682">
        <f t="shared" si="35"/>
        <v>0</v>
      </c>
    </row>
    <row r="176" spans="1:21" s="657" customFormat="1" ht="26.25" customHeight="1">
      <c r="A176" s="683" t="s">
        <v>812</v>
      </c>
      <c r="B176" s="698" t="s">
        <v>546</v>
      </c>
      <c r="C176" s="698" t="s">
        <v>591</v>
      </c>
      <c r="D176" s="695">
        <v>0</v>
      </c>
      <c r="E176" s="682">
        <f t="shared" si="38"/>
        <v>0</v>
      </c>
      <c r="F176" s="681"/>
      <c r="G176" s="681"/>
      <c r="H176" s="681"/>
      <c r="I176" s="681"/>
      <c r="J176" s="681"/>
      <c r="K176" s="681"/>
      <c r="L176" s="681"/>
      <c r="M176" s="681"/>
      <c r="N176" s="681"/>
      <c r="O176" s="681"/>
      <c r="P176" s="681"/>
      <c r="Q176" s="681"/>
      <c r="R176" s="681">
        <f t="shared" si="32"/>
        <v>0</v>
      </c>
      <c r="S176" s="680">
        <f t="shared" si="33"/>
        <v>0</v>
      </c>
      <c r="T176" s="682">
        <f t="shared" si="34"/>
        <v>0</v>
      </c>
      <c r="U176" s="682">
        <f t="shared" si="35"/>
        <v>0</v>
      </c>
    </row>
    <row r="177" spans="1:21" s="657" customFormat="1" ht="51.75" customHeight="1">
      <c r="A177" s="683" t="s">
        <v>179</v>
      </c>
      <c r="B177" s="698" t="s">
        <v>546</v>
      </c>
      <c r="C177" s="698" t="s">
        <v>591</v>
      </c>
      <c r="D177" s="706">
        <v>14499.1</v>
      </c>
      <c r="E177" s="682">
        <f t="shared" si="38"/>
        <v>0</v>
      </c>
      <c r="F177" s="681">
        <v>0</v>
      </c>
      <c r="G177" s="681">
        <v>0</v>
      </c>
      <c r="H177" s="681"/>
      <c r="I177" s="681"/>
      <c r="J177" s="681"/>
      <c r="K177" s="681"/>
      <c r="L177" s="681"/>
      <c r="M177" s="681"/>
      <c r="N177" s="681"/>
      <c r="O177" s="681"/>
      <c r="P177" s="681"/>
      <c r="Q177" s="681"/>
      <c r="R177" s="681">
        <f t="shared" si="32"/>
        <v>0</v>
      </c>
      <c r="S177" s="680">
        <f t="shared" si="33"/>
        <v>0</v>
      </c>
      <c r="T177" s="682">
        <f t="shared" si="34"/>
        <v>0</v>
      </c>
      <c r="U177" s="682">
        <f t="shared" si="35"/>
        <v>0</v>
      </c>
    </row>
    <row r="178" spans="1:21" s="657" customFormat="1" ht="45" customHeight="1" hidden="1">
      <c r="A178" s="683" t="s">
        <v>511</v>
      </c>
      <c r="B178" s="698" t="s">
        <v>893</v>
      </c>
      <c r="C178" s="684" t="s">
        <v>1014</v>
      </c>
      <c r="D178" s="692">
        <v>0</v>
      </c>
      <c r="E178" s="682">
        <f t="shared" si="38"/>
        <v>0</v>
      </c>
      <c r="F178" s="681"/>
      <c r="G178" s="681"/>
      <c r="H178" s="681"/>
      <c r="I178" s="681"/>
      <c r="J178" s="681"/>
      <c r="K178" s="681"/>
      <c r="L178" s="681"/>
      <c r="M178" s="681"/>
      <c r="N178" s="681"/>
      <c r="O178" s="681"/>
      <c r="P178" s="681"/>
      <c r="Q178" s="681"/>
      <c r="R178" s="681">
        <f t="shared" si="32"/>
        <v>0</v>
      </c>
      <c r="S178" s="680">
        <f t="shared" si="33"/>
        <v>0</v>
      </c>
      <c r="T178" s="682">
        <f t="shared" si="34"/>
        <v>0</v>
      </c>
      <c r="U178" s="682">
        <f t="shared" si="35"/>
        <v>0</v>
      </c>
    </row>
    <row r="179" spans="1:21" s="657" customFormat="1" ht="55.5" customHeight="1">
      <c r="A179" s="683" t="s">
        <v>1052</v>
      </c>
      <c r="B179" s="698" t="s">
        <v>546</v>
      </c>
      <c r="C179" s="684" t="s">
        <v>591</v>
      </c>
      <c r="D179" s="692"/>
      <c r="E179" s="682">
        <f>SUM(F179:G179)</f>
        <v>42600</v>
      </c>
      <c r="F179" s="681">
        <f>SUM(F180+F181+F182+F183+F184+F185+F186+F187+F188+F189)</f>
        <v>21300</v>
      </c>
      <c r="G179" s="681">
        <f>SUM(G180+G181+G182+G183+G184+G185+G186+G187+G188+G189)</f>
        <v>21300</v>
      </c>
      <c r="H179" s="681" t="e">
        <f>SUM(H180+H181+H182+H183+#REF!+H184+H185+H186+H187+H188+#REF!)</f>
        <v>#REF!</v>
      </c>
      <c r="I179" s="681"/>
      <c r="J179" s="681"/>
      <c r="K179" s="681"/>
      <c r="L179" s="681"/>
      <c r="M179" s="681">
        <f>SUM(M180+M181+M182+M183+M184+M185+M186+M187+M188+M189)</f>
        <v>0</v>
      </c>
      <c r="N179" s="681">
        <f>SUM(N180+N181+N182+N183+N184+N185+N186+N187+N188+N189)</f>
        <v>0</v>
      </c>
      <c r="O179" s="681"/>
      <c r="P179" s="681">
        <f>SUM(P180+P181+P182+P183+P184+P185+P186+P187+P188+P189)</f>
        <v>0</v>
      </c>
      <c r="Q179" s="681">
        <f>SUM(Q180+Q181+Q182+Q183+Q184+Q185+Q186+Q187+Q188+Q189)</f>
        <v>0</v>
      </c>
      <c r="R179" s="681">
        <f>SUM(I179:Q179)</f>
        <v>0</v>
      </c>
      <c r="S179" s="680">
        <f t="shared" si="33"/>
        <v>42600</v>
      </c>
      <c r="T179" s="682">
        <f t="shared" si="34"/>
        <v>21300</v>
      </c>
      <c r="U179" s="682">
        <f t="shared" si="35"/>
        <v>21300</v>
      </c>
    </row>
    <row r="180" spans="1:21" s="657" customFormat="1" ht="27" customHeight="1">
      <c r="A180" s="683" t="s">
        <v>427</v>
      </c>
      <c r="B180" s="698" t="s">
        <v>546</v>
      </c>
      <c r="C180" s="684" t="s">
        <v>591</v>
      </c>
      <c r="D180" s="692"/>
      <c r="E180" s="682">
        <f t="shared" si="38"/>
        <v>300</v>
      </c>
      <c r="F180" s="681">
        <v>150</v>
      </c>
      <c r="G180" s="681">
        <v>150</v>
      </c>
      <c r="H180" s="681"/>
      <c r="I180" s="681"/>
      <c r="J180" s="681"/>
      <c r="K180" s="681"/>
      <c r="L180" s="681"/>
      <c r="M180" s="681"/>
      <c r="N180" s="681"/>
      <c r="O180" s="681"/>
      <c r="P180" s="681"/>
      <c r="Q180" s="681"/>
      <c r="R180" s="681">
        <f t="shared" si="32"/>
        <v>0</v>
      </c>
      <c r="S180" s="680">
        <f t="shared" si="33"/>
        <v>300</v>
      </c>
      <c r="T180" s="682">
        <f t="shared" si="34"/>
        <v>150</v>
      </c>
      <c r="U180" s="682">
        <f t="shared" si="35"/>
        <v>150</v>
      </c>
    </row>
    <row r="181" spans="1:21" s="657" customFormat="1" ht="26.25" customHeight="1">
      <c r="A181" s="683" t="s">
        <v>428</v>
      </c>
      <c r="B181" s="698" t="s">
        <v>546</v>
      </c>
      <c r="C181" s="684" t="s">
        <v>591</v>
      </c>
      <c r="D181" s="692"/>
      <c r="E181" s="682">
        <f t="shared" si="38"/>
        <v>1000</v>
      </c>
      <c r="F181" s="681">
        <v>500</v>
      </c>
      <c r="G181" s="681">
        <v>500</v>
      </c>
      <c r="H181" s="681"/>
      <c r="I181" s="681"/>
      <c r="J181" s="681"/>
      <c r="K181" s="681"/>
      <c r="L181" s="681"/>
      <c r="M181" s="681"/>
      <c r="N181" s="681"/>
      <c r="O181" s="681"/>
      <c r="P181" s="681"/>
      <c r="Q181" s="681"/>
      <c r="R181" s="681">
        <f t="shared" si="32"/>
        <v>0</v>
      </c>
      <c r="S181" s="680">
        <f t="shared" si="33"/>
        <v>1000</v>
      </c>
      <c r="T181" s="682">
        <f t="shared" si="34"/>
        <v>500</v>
      </c>
      <c r="U181" s="682">
        <f t="shared" si="35"/>
        <v>500</v>
      </c>
    </row>
    <row r="182" spans="1:21" s="657" customFormat="1" ht="28.5" customHeight="1">
      <c r="A182" s="683" t="s">
        <v>429</v>
      </c>
      <c r="B182" s="698" t="s">
        <v>546</v>
      </c>
      <c r="C182" s="684" t="s">
        <v>591</v>
      </c>
      <c r="D182" s="692"/>
      <c r="E182" s="682">
        <f t="shared" si="38"/>
        <v>2900</v>
      </c>
      <c r="F182" s="681">
        <v>1450</v>
      </c>
      <c r="G182" s="681">
        <v>1450</v>
      </c>
      <c r="H182" s="681"/>
      <c r="I182" s="681"/>
      <c r="J182" s="681"/>
      <c r="K182" s="681"/>
      <c r="L182" s="681"/>
      <c r="M182" s="681"/>
      <c r="N182" s="681"/>
      <c r="O182" s="681"/>
      <c r="P182" s="681"/>
      <c r="Q182" s="681"/>
      <c r="R182" s="681">
        <f t="shared" si="32"/>
        <v>0</v>
      </c>
      <c r="S182" s="680">
        <f t="shared" si="33"/>
        <v>2900</v>
      </c>
      <c r="T182" s="682">
        <f t="shared" si="34"/>
        <v>1450</v>
      </c>
      <c r="U182" s="682">
        <f t="shared" si="35"/>
        <v>1450</v>
      </c>
    </row>
    <row r="183" spans="1:21" s="657" customFormat="1" ht="27" customHeight="1">
      <c r="A183" s="683" t="s">
        <v>430</v>
      </c>
      <c r="B183" s="698" t="s">
        <v>546</v>
      </c>
      <c r="C183" s="684" t="s">
        <v>591</v>
      </c>
      <c r="D183" s="692"/>
      <c r="E183" s="682">
        <f t="shared" si="38"/>
        <v>500</v>
      </c>
      <c r="F183" s="681">
        <v>250</v>
      </c>
      <c r="G183" s="681">
        <v>250</v>
      </c>
      <c r="H183" s="681"/>
      <c r="I183" s="681"/>
      <c r="J183" s="681"/>
      <c r="K183" s="681"/>
      <c r="L183" s="681"/>
      <c r="M183" s="681"/>
      <c r="N183" s="681"/>
      <c r="O183" s="681"/>
      <c r="P183" s="681"/>
      <c r="Q183" s="681"/>
      <c r="R183" s="681">
        <f t="shared" si="32"/>
        <v>0</v>
      </c>
      <c r="S183" s="680">
        <f t="shared" si="33"/>
        <v>500</v>
      </c>
      <c r="T183" s="682">
        <f t="shared" si="34"/>
        <v>250</v>
      </c>
      <c r="U183" s="682">
        <f t="shared" si="35"/>
        <v>250</v>
      </c>
    </row>
    <row r="184" spans="1:21" s="657" customFormat="1" ht="26.25" customHeight="1">
      <c r="A184" s="683" t="s">
        <v>431</v>
      </c>
      <c r="B184" s="698" t="s">
        <v>546</v>
      </c>
      <c r="C184" s="684" t="s">
        <v>591</v>
      </c>
      <c r="D184" s="692"/>
      <c r="E184" s="682">
        <f t="shared" si="38"/>
        <v>2800</v>
      </c>
      <c r="F184" s="681">
        <v>1400</v>
      </c>
      <c r="G184" s="681">
        <v>1400</v>
      </c>
      <c r="H184" s="681"/>
      <c r="I184" s="681"/>
      <c r="J184" s="681"/>
      <c r="K184" s="681"/>
      <c r="L184" s="681"/>
      <c r="M184" s="681"/>
      <c r="N184" s="681"/>
      <c r="O184" s="681"/>
      <c r="P184" s="681"/>
      <c r="Q184" s="681"/>
      <c r="R184" s="681">
        <f t="shared" si="32"/>
        <v>0</v>
      </c>
      <c r="S184" s="680">
        <f t="shared" si="33"/>
        <v>2800</v>
      </c>
      <c r="T184" s="682">
        <f t="shared" si="34"/>
        <v>1400</v>
      </c>
      <c r="U184" s="682">
        <f t="shared" si="35"/>
        <v>1400</v>
      </c>
    </row>
    <row r="185" spans="1:21" s="657" customFormat="1" ht="23.25" customHeight="1">
      <c r="A185" s="683" t="s">
        <v>432</v>
      </c>
      <c r="B185" s="698" t="s">
        <v>546</v>
      </c>
      <c r="C185" s="684" t="s">
        <v>591</v>
      </c>
      <c r="D185" s="692"/>
      <c r="E185" s="682">
        <f t="shared" si="38"/>
        <v>400</v>
      </c>
      <c r="F185" s="681">
        <v>200</v>
      </c>
      <c r="G185" s="681">
        <v>200</v>
      </c>
      <c r="H185" s="681"/>
      <c r="I185" s="681"/>
      <c r="J185" s="681"/>
      <c r="K185" s="681"/>
      <c r="L185" s="681"/>
      <c r="M185" s="681"/>
      <c r="N185" s="681"/>
      <c r="O185" s="681"/>
      <c r="P185" s="681"/>
      <c r="Q185" s="681"/>
      <c r="R185" s="681">
        <f t="shared" si="32"/>
        <v>0</v>
      </c>
      <c r="S185" s="680">
        <f t="shared" si="33"/>
        <v>400</v>
      </c>
      <c r="T185" s="682">
        <f t="shared" si="34"/>
        <v>200</v>
      </c>
      <c r="U185" s="682">
        <f t="shared" si="35"/>
        <v>200</v>
      </c>
    </row>
    <row r="186" spans="1:21" s="657" customFormat="1" ht="26.25" customHeight="1">
      <c r="A186" s="683" t="s">
        <v>433</v>
      </c>
      <c r="B186" s="698" t="s">
        <v>546</v>
      </c>
      <c r="C186" s="684" t="s">
        <v>591</v>
      </c>
      <c r="D186" s="692"/>
      <c r="E186" s="682">
        <f t="shared" si="38"/>
        <v>1800</v>
      </c>
      <c r="F186" s="681">
        <v>900</v>
      </c>
      <c r="G186" s="681">
        <v>900</v>
      </c>
      <c r="H186" s="681"/>
      <c r="I186" s="681"/>
      <c r="J186" s="681"/>
      <c r="K186" s="681"/>
      <c r="L186" s="681"/>
      <c r="M186" s="681"/>
      <c r="N186" s="681"/>
      <c r="O186" s="681"/>
      <c r="P186" s="681"/>
      <c r="Q186" s="681"/>
      <c r="R186" s="681">
        <f t="shared" si="32"/>
        <v>0</v>
      </c>
      <c r="S186" s="680">
        <f t="shared" si="33"/>
        <v>1800</v>
      </c>
      <c r="T186" s="682">
        <f t="shared" si="34"/>
        <v>900</v>
      </c>
      <c r="U186" s="682">
        <f t="shared" si="35"/>
        <v>900</v>
      </c>
    </row>
    <row r="187" spans="1:21" s="657" customFormat="1" ht="26.25" customHeight="1">
      <c r="A187" s="683" t="s">
        <v>434</v>
      </c>
      <c r="B187" s="698" t="s">
        <v>546</v>
      </c>
      <c r="C187" s="684" t="s">
        <v>591</v>
      </c>
      <c r="D187" s="692"/>
      <c r="E187" s="682">
        <f t="shared" si="38"/>
        <v>400</v>
      </c>
      <c r="F187" s="681">
        <v>200</v>
      </c>
      <c r="G187" s="681">
        <v>200</v>
      </c>
      <c r="H187" s="681"/>
      <c r="I187" s="681"/>
      <c r="J187" s="681"/>
      <c r="K187" s="681"/>
      <c r="L187" s="681"/>
      <c r="M187" s="681"/>
      <c r="N187" s="681"/>
      <c r="O187" s="681"/>
      <c r="P187" s="681"/>
      <c r="Q187" s="681"/>
      <c r="R187" s="681">
        <f t="shared" si="32"/>
        <v>0</v>
      </c>
      <c r="S187" s="680">
        <f t="shared" si="33"/>
        <v>400</v>
      </c>
      <c r="T187" s="682">
        <f t="shared" si="34"/>
        <v>200</v>
      </c>
      <c r="U187" s="682">
        <f t="shared" si="35"/>
        <v>200</v>
      </c>
    </row>
    <row r="188" spans="1:21" s="657" customFormat="1" ht="24.75" customHeight="1">
      <c r="A188" s="683" t="s">
        <v>435</v>
      </c>
      <c r="B188" s="698" t="s">
        <v>546</v>
      </c>
      <c r="C188" s="684" t="s">
        <v>591</v>
      </c>
      <c r="D188" s="692"/>
      <c r="E188" s="682">
        <f t="shared" si="38"/>
        <v>500</v>
      </c>
      <c r="F188" s="681">
        <v>250</v>
      </c>
      <c r="G188" s="681">
        <v>250</v>
      </c>
      <c r="H188" s="681"/>
      <c r="I188" s="681"/>
      <c r="J188" s="681"/>
      <c r="K188" s="681"/>
      <c r="L188" s="681"/>
      <c r="M188" s="681"/>
      <c r="N188" s="681"/>
      <c r="O188" s="681"/>
      <c r="P188" s="681"/>
      <c r="Q188" s="681"/>
      <c r="R188" s="681">
        <f t="shared" si="32"/>
        <v>0</v>
      </c>
      <c r="S188" s="680">
        <f t="shared" si="33"/>
        <v>500</v>
      </c>
      <c r="T188" s="682">
        <f t="shared" si="34"/>
        <v>250</v>
      </c>
      <c r="U188" s="682">
        <f t="shared" si="35"/>
        <v>250</v>
      </c>
    </row>
    <row r="189" spans="1:21" s="657" customFormat="1" ht="24.75" customHeight="1">
      <c r="A189" s="683" t="s">
        <v>410</v>
      </c>
      <c r="B189" s="698" t="s">
        <v>546</v>
      </c>
      <c r="C189" s="684" t="s">
        <v>591</v>
      </c>
      <c r="D189" s="692"/>
      <c r="E189" s="682">
        <f t="shared" si="38"/>
        <v>32000</v>
      </c>
      <c r="F189" s="681">
        <v>16000</v>
      </c>
      <c r="G189" s="681">
        <v>16000</v>
      </c>
      <c r="H189" s="681"/>
      <c r="I189" s="681"/>
      <c r="J189" s="681"/>
      <c r="K189" s="681"/>
      <c r="L189" s="681"/>
      <c r="M189" s="681"/>
      <c r="N189" s="681"/>
      <c r="O189" s="681"/>
      <c r="P189" s="681"/>
      <c r="Q189" s="681"/>
      <c r="R189" s="681">
        <f t="shared" si="32"/>
        <v>0</v>
      </c>
      <c r="S189" s="680">
        <f t="shared" si="33"/>
        <v>32000</v>
      </c>
      <c r="T189" s="682">
        <f t="shared" si="34"/>
        <v>16000</v>
      </c>
      <c r="U189" s="682">
        <f t="shared" si="35"/>
        <v>16000</v>
      </c>
    </row>
    <row r="190" spans="1:21" s="657" customFormat="1" ht="24.75" customHeight="1">
      <c r="A190" s="683" t="s">
        <v>392</v>
      </c>
      <c r="B190" s="698" t="s">
        <v>546</v>
      </c>
      <c r="C190" s="684" t="s">
        <v>591</v>
      </c>
      <c r="D190" s="692"/>
      <c r="E190" s="682">
        <f t="shared" si="38"/>
        <v>1820.8</v>
      </c>
      <c r="F190" s="681">
        <v>62</v>
      </c>
      <c r="G190" s="681">
        <v>1758.8</v>
      </c>
      <c r="H190" s="681"/>
      <c r="I190" s="681"/>
      <c r="J190" s="681"/>
      <c r="K190" s="681"/>
      <c r="L190" s="681"/>
      <c r="M190" s="681"/>
      <c r="N190" s="681"/>
      <c r="O190" s="681"/>
      <c r="P190" s="681"/>
      <c r="Q190" s="681"/>
      <c r="R190" s="681">
        <f t="shared" si="32"/>
        <v>0</v>
      </c>
      <c r="S190" s="680">
        <f t="shared" si="33"/>
        <v>1820.8</v>
      </c>
      <c r="T190" s="682">
        <f t="shared" si="34"/>
        <v>62</v>
      </c>
      <c r="U190" s="682">
        <f t="shared" si="35"/>
        <v>1758.8</v>
      </c>
    </row>
    <row r="191" spans="1:21" s="657" customFormat="1" ht="45" customHeight="1">
      <c r="A191" s="683" t="s">
        <v>699</v>
      </c>
      <c r="B191" s="698" t="s">
        <v>546</v>
      </c>
      <c r="C191" s="684" t="s">
        <v>591</v>
      </c>
      <c r="D191" s="706">
        <v>16125</v>
      </c>
      <c r="E191" s="682">
        <f t="shared" si="38"/>
        <v>27116.3</v>
      </c>
      <c r="F191" s="681">
        <v>1790.3</v>
      </c>
      <c r="G191" s="681">
        <v>25326</v>
      </c>
      <c r="H191" s="681"/>
      <c r="I191" s="681">
        <v>84.2</v>
      </c>
      <c r="J191" s="681"/>
      <c r="K191" s="681"/>
      <c r="L191" s="681"/>
      <c r="M191" s="681"/>
      <c r="N191" s="681"/>
      <c r="O191" s="681"/>
      <c r="P191" s="681"/>
      <c r="Q191" s="681"/>
      <c r="R191" s="681">
        <f t="shared" si="32"/>
        <v>84.2</v>
      </c>
      <c r="S191" s="680">
        <f t="shared" si="33"/>
        <v>27200.5</v>
      </c>
      <c r="T191" s="682">
        <f t="shared" si="34"/>
        <v>1874.5</v>
      </c>
      <c r="U191" s="682">
        <f t="shared" si="35"/>
        <v>25326</v>
      </c>
    </row>
    <row r="192" spans="1:21" s="657" customFormat="1" ht="73.5" customHeight="1">
      <c r="A192" s="683" t="s">
        <v>700</v>
      </c>
      <c r="B192" s="698" t="s">
        <v>546</v>
      </c>
      <c r="C192" s="684" t="s">
        <v>591</v>
      </c>
      <c r="D192" s="706"/>
      <c r="E192" s="682">
        <f t="shared" si="38"/>
        <v>100542.7</v>
      </c>
      <c r="F192" s="686">
        <v>7251.8</v>
      </c>
      <c r="G192" s="681">
        <v>93290.9</v>
      </c>
      <c r="H192" s="686"/>
      <c r="I192" s="681"/>
      <c r="J192" s="681"/>
      <c r="K192" s="681"/>
      <c r="L192" s="681"/>
      <c r="M192" s="681"/>
      <c r="N192" s="681"/>
      <c r="O192" s="681"/>
      <c r="P192" s="681"/>
      <c r="Q192" s="681"/>
      <c r="R192" s="681">
        <f t="shared" si="32"/>
        <v>0</v>
      </c>
      <c r="S192" s="680">
        <f t="shared" si="33"/>
        <v>100542.7</v>
      </c>
      <c r="T192" s="682">
        <f t="shared" si="34"/>
        <v>7251.8</v>
      </c>
      <c r="U192" s="682">
        <f t="shared" si="35"/>
        <v>93290.9</v>
      </c>
    </row>
    <row r="193" spans="1:21" s="657" customFormat="1" ht="73.5" customHeight="1">
      <c r="A193" s="683" t="s">
        <v>582</v>
      </c>
      <c r="B193" s="698" t="s">
        <v>546</v>
      </c>
      <c r="C193" s="684" t="s">
        <v>591</v>
      </c>
      <c r="D193" s="706"/>
      <c r="E193" s="682"/>
      <c r="F193" s="686"/>
      <c r="G193" s="681">
        <v>29.5</v>
      </c>
      <c r="H193" s="686"/>
      <c r="I193" s="681"/>
      <c r="J193" s="681"/>
      <c r="K193" s="681"/>
      <c r="L193" s="681"/>
      <c r="M193" s="681"/>
      <c r="N193" s="681"/>
      <c r="O193" s="681"/>
      <c r="P193" s="681"/>
      <c r="Q193" s="681"/>
      <c r="R193" s="681">
        <f t="shared" si="32"/>
        <v>0</v>
      </c>
      <c r="S193" s="680">
        <f t="shared" si="33"/>
        <v>29.5</v>
      </c>
      <c r="T193" s="682">
        <f t="shared" si="34"/>
        <v>0</v>
      </c>
      <c r="U193" s="682">
        <f t="shared" si="35"/>
        <v>29.5</v>
      </c>
    </row>
    <row r="194" spans="1:23" s="657" customFormat="1" ht="32.25" customHeight="1">
      <c r="A194" s="678" t="s">
        <v>512</v>
      </c>
      <c r="B194" s="699" t="s">
        <v>546</v>
      </c>
      <c r="C194" s="679" t="s">
        <v>593</v>
      </c>
      <c r="D194" s="680">
        <f>SUM(D195+D196+D197+D198+D199+D200+D201+D202+D207+D208+D209+D210+D211+D212+D213+D214+D235+D236+D237)</f>
        <v>732653.0999999999</v>
      </c>
      <c r="E194" s="682">
        <f aca="true" t="shared" si="39" ref="E194:E211">SUM(F194:G194)</f>
        <v>834093.4</v>
      </c>
      <c r="F194" s="680">
        <f>SUM(F195+F196+F197+F198+F199+F200+F201+F202+F207+F208+F209+F210+F211+F212+F213+F214+F235+F236+F237+F215+F224+F233+F234+F238+F240+F241)</f>
        <v>270203.9</v>
      </c>
      <c r="G194" s="680">
        <f>SUM(G195+G196+G197+G198+G199+G200+G201+G202+G207+G208+G209+G210+G211+G212+G213+G214+G235+G236+G237+G215+G224+G233+G234+G238+G242)</f>
        <v>563889.5</v>
      </c>
      <c r="H194" s="680">
        <f>SUM(H195+H196+H197+H198+H199+H200+H201+H202+H207+H208+H209+H210+H211+H212+H213+H214+H235+H236+H237+H215+H224+H233+H234)</f>
        <v>0</v>
      </c>
      <c r="I194" s="680">
        <f>SUM(I195+I196+I197+I198+I199+I200+I201+I202+I207+I208+I209+I210+I211+I212+I213+I214+I235+I236+I237+I215+I224+I233+I234+I241)</f>
        <v>10629.6</v>
      </c>
      <c r="J194" s="680"/>
      <c r="K194" s="680">
        <f>SUM(K195+K196+K197+K198+K199+K200+K201+K202+K207+K208+K209+K210+K211+K212+K213+K214+K235+K236+K237+K215+K224+K233+K234+K239+K238)</f>
        <v>0</v>
      </c>
      <c r="L194" s="680">
        <f>SUM(L195+L196+L197+L198+L199+L200+L201+L202+L207+L208+L209+L210+L211+L212+L213+L214+L235+L236+L237+L215+L224+L233+L234)</f>
        <v>0</v>
      </c>
      <c r="M194" s="680">
        <f>SUM(M195+M196+M197+M198+M199+M200+M201+M202+M207+M208+M209+M210+M211+M212+M213+M214+M235+M236+M237+M215+M224+M233+M234)</f>
        <v>0</v>
      </c>
      <c r="N194" s="680">
        <f>SUM(N195+N196+N197+N198+N199+N200+N201+N202+N207+N208+N209+N210+N211+N212+N213+N214+N235+N236+N237+N215+N224+N233+N234+N242+N240)</f>
        <v>0</v>
      </c>
      <c r="O194" s="680">
        <f>SUM(O195+O196+O197+O198+O199+O200+O201+O202+O207+O208+O209+O210+O211+O212+O213+O214+O235+O236+O237+O215+O224+O233+O234+O242+O240)</f>
        <v>0</v>
      </c>
      <c r="P194" s="680">
        <f>SUM(P195+P196+P197+P198+P199+P200+P201+P202+P207+P208+P209+P210+P211+P212+P213+P214+P235+P236+P237+P215+P224+P233+P234+P238)</f>
        <v>0</v>
      </c>
      <c r="Q194" s="680">
        <f>SUM(Q195+Q196+Q197+Q198+Q199+Q200+Q201+Q202+Q207+Q208+Q209+Q210+Q211+Q212+Q213+Q214+Q235+Q236+Q237+Q215+Q224+Q233+Q234+Q238)</f>
        <v>0</v>
      </c>
      <c r="R194" s="681">
        <f t="shared" si="32"/>
        <v>10629.6</v>
      </c>
      <c r="S194" s="680">
        <f t="shared" si="33"/>
        <v>844723</v>
      </c>
      <c r="T194" s="682">
        <f t="shared" si="34"/>
        <v>280833.5</v>
      </c>
      <c r="U194" s="682">
        <f t="shared" si="35"/>
        <v>563889.5</v>
      </c>
      <c r="V194" s="707"/>
      <c r="W194" s="694"/>
    </row>
    <row r="195" spans="1:22" s="657" customFormat="1" ht="29.25" customHeight="1">
      <c r="A195" s="683" t="s">
        <v>513</v>
      </c>
      <c r="B195" s="698" t="s">
        <v>546</v>
      </c>
      <c r="C195" s="698" t="s">
        <v>593</v>
      </c>
      <c r="D195" s="690">
        <v>75330.4</v>
      </c>
      <c r="E195" s="682">
        <f>SUM(F195:G195)</f>
        <v>95537.7</v>
      </c>
      <c r="F195" s="681">
        <v>13719.3</v>
      </c>
      <c r="G195" s="681">
        <v>81818.4</v>
      </c>
      <c r="H195" s="681"/>
      <c r="I195" s="681"/>
      <c r="J195" s="681"/>
      <c r="K195" s="681"/>
      <c r="L195" s="681"/>
      <c r="M195" s="681"/>
      <c r="N195" s="681"/>
      <c r="O195" s="681"/>
      <c r="P195" s="681"/>
      <c r="Q195" s="681"/>
      <c r="R195" s="681">
        <f t="shared" si="32"/>
        <v>0</v>
      </c>
      <c r="S195" s="680">
        <f t="shared" si="33"/>
        <v>95537.7</v>
      </c>
      <c r="T195" s="682">
        <f t="shared" si="34"/>
        <v>13719.3</v>
      </c>
      <c r="U195" s="682">
        <f t="shared" si="35"/>
        <v>81818.4</v>
      </c>
      <c r="V195" s="694"/>
    </row>
    <row r="196" spans="1:21" s="657" customFormat="1" ht="30" customHeight="1">
      <c r="A196" s="683" t="s">
        <v>516</v>
      </c>
      <c r="B196" s="698" t="s">
        <v>546</v>
      </c>
      <c r="C196" s="698" t="s">
        <v>593</v>
      </c>
      <c r="D196" s="690">
        <v>48541.5</v>
      </c>
      <c r="E196" s="682">
        <f t="shared" si="39"/>
        <v>65543.4</v>
      </c>
      <c r="F196" s="681">
        <v>7637.7</v>
      </c>
      <c r="G196" s="681">
        <v>57905.7</v>
      </c>
      <c r="H196" s="681"/>
      <c r="I196" s="681">
        <v>-284.8</v>
      </c>
      <c r="J196" s="681"/>
      <c r="K196" s="681"/>
      <c r="L196" s="681"/>
      <c r="M196" s="681"/>
      <c r="N196" s="681"/>
      <c r="O196" s="681"/>
      <c r="P196" s="681"/>
      <c r="Q196" s="681"/>
      <c r="R196" s="681">
        <f t="shared" si="32"/>
        <v>-284.8</v>
      </c>
      <c r="S196" s="680">
        <f t="shared" si="33"/>
        <v>65258.6</v>
      </c>
      <c r="T196" s="682">
        <f t="shared" si="34"/>
        <v>7352.9</v>
      </c>
      <c r="U196" s="682">
        <f t="shared" si="35"/>
        <v>57905.7</v>
      </c>
    </row>
    <row r="197" spans="1:21" s="657" customFormat="1" ht="27.75" customHeight="1">
      <c r="A197" s="683" t="s">
        <v>517</v>
      </c>
      <c r="B197" s="698" t="s">
        <v>546</v>
      </c>
      <c r="C197" s="698" t="s">
        <v>593</v>
      </c>
      <c r="D197" s="690">
        <v>67140</v>
      </c>
      <c r="E197" s="682">
        <f t="shared" si="39"/>
        <v>84444.1</v>
      </c>
      <c r="F197" s="681">
        <v>8574</v>
      </c>
      <c r="G197" s="681">
        <v>75870.1</v>
      </c>
      <c r="H197" s="681"/>
      <c r="I197" s="681">
        <v>68.3</v>
      </c>
      <c r="J197" s="681"/>
      <c r="K197" s="681"/>
      <c r="L197" s="681"/>
      <c r="M197" s="681"/>
      <c r="N197" s="681"/>
      <c r="O197" s="681"/>
      <c r="P197" s="681"/>
      <c r="Q197" s="681"/>
      <c r="R197" s="681">
        <f t="shared" si="32"/>
        <v>68.3</v>
      </c>
      <c r="S197" s="680">
        <f t="shared" si="33"/>
        <v>84512.40000000001</v>
      </c>
      <c r="T197" s="682">
        <f t="shared" si="34"/>
        <v>8642.3</v>
      </c>
      <c r="U197" s="682">
        <f t="shared" si="35"/>
        <v>75870.1</v>
      </c>
    </row>
    <row r="198" spans="1:21" s="657" customFormat="1" ht="25.5" customHeight="1">
      <c r="A198" s="683" t="s">
        <v>518</v>
      </c>
      <c r="B198" s="698" t="s">
        <v>546</v>
      </c>
      <c r="C198" s="698" t="s">
        <v>593</v>
      </c>
      <c r="D198" s="690">
        <v>113431.7</v>
      </c>
      <c r="E198" s="682">
        <f t="shared" si="39"/>
        <v>154259</v>
      </c>
      <c r="F198" s="681">
        <v>29277.2</v>
      </c>
      <c r="G198" s="681">
        <v>124981.8</v>
      </c>
      <c r="H198" s="681"/>
      <c r="I198" s="681">
        <v>1098.1</v>
      </c>
      <c r="J198" s="681"/>
      <c r="K198" s="681"/>
      <c r="L198" s="681"/>
      <c r="M198" s="681"/>
      <c r="N198" s="681"/>
      <c r="O198" s="681"/>
      <c r="P198" s="681"/>
      <c r="Q198" s="681"/>
      <c r="R198" s="681">
        <f t="shared" si="32"/>
        <v>1098.1</v>
      </c>
      <c r="S198" s="680">
        <f t="shared" si="33"/>
        <v>155357.1</v>
      </c>
      <c r="T198" s="682">
        <f t="shared" si="34"/>
        <v>30375.3</v>
      </c>
      <c r="U198" s="682">
        <f t="shared" si="35"/>
        <v>124981.8</v>
      </c>
    </row>
    <row r="199" spans="1:21" s="657" customFormat="1" ht="27" customHeight="1">
      <c r="A199" s="683" t="s">
        <v>943</v>
      </c>
      <c r="B199" s="698" t="s">
        <v>546</v>
      </c>
      <c r="C199" s="698" t="s">
        <v>593</v>
      </c>
      <c r="D199" s="690">
        <v>49093.6</v>
      </c>
      <c r="E199" s="682">
        <f t="shared" si="39"/>
        <v>72933.09999999999</v>
      </c>
      <c r="F199" s="681">
        <v>13404.4</v>
      </c>
      <c r="G199" s="681">
        <v>59528.7</v>
      </c>
      <c r="H199" s="681"/>
      <c r="I199" s="681"/>
      <c r="J199" s="681"/>
      <c r="K199" s="681"/>
      <c r="L199" s="681"/>
      <c r="M199" s="681"/>
      <c r="N199" s="681"/>
      <c r="O199" s="681"/>
      <c r="P199" s="681"/>
      <c r="Q199" s="681"/>
      <c r="R199" s="681">
        <f t="shared" si="32"/>
        <v>0</v>
      </c>
      <c r="S199" s="680">
        <f t="shared" si="33"/>
        <v>72933.09999999999</v>
      </c>
      <c r="T199" s="682">
        <f t="shared" si="34"/>
        <v>13404.4</v>
      </c>
      <c r="U199" s="682">
        <f t="shared" si="35"/>
        <v>59528.7</v>
      </c>
    </row>
    <row r="200" spans="1:21" s="657" customFormat="1" ht="26.25" customHeight="1">
      <c r="A200" s="683" t="s">
        <v>944</v>
      </c>
      <c r="B200" s="698" t="s">
        <v>546</v>
      </c>
      <c r="C200" s="698" t="s">
        <v>593</v>
      </c>
      <c r="D200" s="690">
        <v>32960.8</v>
      </c>
      <c r="E200" s="682">
        <f t="shared" si="39"/>
        <v>41542.2</v>
      </c>
      <c r="F200" s="681">
        <v>9101.1</v>
      </c>
      <c r="G200" s="681">
        <v>32441.1</v>
      </c>
      <c r="H200" s="681"/>
      <c r="I200" s="681">
        <v>-47.3</v>
      </c>
      <c r="J200" s="681"/>
      <c r="K200" s="681"/>
      <c r="L200" s="681"/>
      <c r="M200" s="681"/>
      <c r="N200" s="681"/>
      <c r="O200" s="681"/>
      <c r="P200" s="681"/>
      <c r="Q200" s="681"/>
      <c r="R200" s="681">
        <f t="shared" si="32"/>
        <v>-47.3</v>
      </c>
      <c r="S200" s="680">
        <f t="shared" si="33"/>
        <v>41494.9</v>
      </c>
      <c r="T200" s="682">
        <f t="shared" si="34"/>
        <v>9053.800000000001</v>
      </c>
      <c r="U200" s="682">
        <f t="shared" si="35"/>
        <v>32441.1</v>
      </c>
    </row>
    <row r="201" spans="1:21" s="657" customFormat="1" ht="25.5" customHeight="1">
      <c r="A201" s="683" t="s">
        <v>945</v>
      </c>
      <c r="B201" s="698" t="s">
        <v>546</v>
      </c>
      <c r="C201" s="698" t="s">
        <v>593</v>
      </c>
      <c r="D201" s="690">
        <v>33237.1</v>
      </c>
      <c r="E201" s="682">
        <f t="shared" si="39"/>
        <v>43950.299999999996</v>
      </c>
      <c r="F201" s="681">
        <v>5136.1</v>
      </c>
      <c r="G201" s="681">
        <v>38814.2</v>
      </c>
      <c r="H201" s="681"/>
      <c r="I201" s="681">
        <v>167.8</v>
      </c>
      <c r="J201" s="681"/>
      <c r="K201" s="681"/>
      <c r="L201" s="681"/>
      <c r="M201" s="681"/>
      <c r="N201" s="681"/>
      <c r="O201" s="681"/>
      <c r="P201" s="681"/>
      <c r="Q201" s="681"/>
      <c r="R201" s="681">
        <f t="shared" si="32"/>
        <v>167.8</v>
      </c>
      <c r="S201" s="680">
        <f t="shared" si="33"/>
        <v>44118.1</v>
      </c>
      <c r="T201" s="682">
        <f t="shared" si="34"/>
        <v>5303.900000000001</v>
      </c>
      <c r="U201" s="682">
        <f t="shared" si="35"/>
        <v>38814.2</v>
      </c>
    </row>
    <row r="202" spans="1:22" s="657" customFormat="1" ht="25.5" customHeight="1">
      <c r="A202" s="683" t="s">
        <v>42</v>
      </c>
      <c r="B202" s="698" t="s">
        <v>546</v>
      </c>
      <c r="C202" s="698" t="s">
        <v>593</v>
      </c>
      <c r="D202" s="690">
        <v>108065</v>
      </c>
      <c r="E202" s="682">
        <f t="shared" si="39"/>
        <v>6195.9</v>
      </c>
      <c r="F202" s="681">
        <f>SUM('[4]ДО'!$Q$27)</f>
        <v>0</v>
      </c>
      <c r="G202" s="681">
        <v>6195.9</v>
      </c>
      <c r="H202" s="681"/>
      <c r="I202" s="681"/>
      <c r="J202" s="681"/>
      <c r="K202" s="681"/>
      <c r="L202" s="681"/>
      <c r="M202" s="681"/>
      <c r="N202" s="681">
        <f>N203+N204+N205+N206</f>
        <v>0</v>
      </c>
      <c r="O202" s="681"/>
      <c r="P202" s="681"/>
      <c r="Q202" s="681"/>
      <c r="R202" s="681">
        <f t="shared" si="32"/>
        <v>0</v>
      </c>
      <c r="S202" s="680">
        <f t="shared" si="33"/>
        <v>6195.9</v>
      </c>
      <c r="T202" s="682">
        <f t="shared" si="34"/>
        <v>0</v>
      </c>
      <c r="U202" s="682">
        <f t="shared" si="35"/>
        <v>6195.9</v>
      </c>
      <c r="V202" s="694"/>
    </row>
    <row r="203" spans="1:21" s="657" customFormat="1" ht="27" customHeight="1">
      <c r="A203" s="683" t="s">
        <v>946</v>
      </c>
      <c r="B203" s="698" t="s">
        <v>546</v>
      </c>
      <c r="C203" s="698" t="s">
        <v>593</v>
      </c>
      <c r="D203" s="690">
        <v>107926.3</v>
      </c>
      <c r="E203" s="682">
        <f t="shared" si="39"/>
        <v>6171.6</v>
      </c>
      <c r="F203" s="681"/>
      <c r="G203" s="681">
        <v>6171.6</v>
      </c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1">
        <f t="shared" si="32"/>
        <v>0</v>
      </c>
      <c r="S203" s="680">
        <f t="shared" si="33"/>
        <v>6171.6</v>
      </c>
      <c r="T203" s="682">
        <f t="shared" si="34"/>
        <v>0</v>
      </c>
      <c r="U203" s="682">
        <f t="shared" si="35"/>
        <v>6171.6</v>
      </c>
    </row>
    <row r="204" spans="1:21" s="657" customFormat="1" ht="27" customHeight="1">
      <c r="A204" s="683" t="s">
        <v>1028</v>
      </c>
      <c r="B204" s="698" t="s">
        <v>546</v>
      </c>
      <c r="C204" s="698" t="s">
        <v>593</v>
      </c>
      <c r="D204" s="690"/>
      <c r="E204" s="682">
        <f t="shared" si="39"/>
        <v>0</v>
      </c>
      <c r="F204" s="681"/>
      <c r="G204" s="681"/>
      <c r="H204" s="681"/>
      <c r="I204" s="681"/>
      <c r="J204" s="681"/>
      <c r="K204" s="681"/>
      <c r="L204" s="681"/>
      <c r="M204" s="681"/>
      <c r="N204" s="681"/>
      <c r="O204" s="681"/>
      <c r="P204" s="681"/>
      <c r="Q204" s="681"/>
      <c r="R204" s="681">
        <f t="shared" si="32"/>
        <v>0</v>
      </c>
      <c r="S204" s="680">
        <f t="shared" si="33"/>
        <v>0</v>
      </c>
      <c r="T204" s="682">
        <f t="shared" si="34"/>
        <v>0</v>
      </c>
      <c r="U204" s="682">
        <f t="shared" si="35"/>
        <v>0</v>
      </c>
    </row>
    <row r="205" spans="1:21" s="657" customFormat="1" ht="23.25" customHeight="1">
      <c r="A205" s="683" t="s">
        <v>319</v>
      </c>
      <c r="B205" s="698" t="s">
        <v>546</v>
      </c>
      <c r="C205" s="698" t="s">
        <v>593</v>
      </c>
      <c r="D205" s="690">
        <v>88.8</v>
      </c>
      <c r="E205" s="682">
        <f t="shared" si="39"/>
        <v>0</v>
      </c>
      <c r="F205" s="681"/>
      <c r="G205" s="681">
        <v>0</v>
      </c>
      <c r="H205" s="681"/>
      <c r="I205" s="681"/>
      <c r="J205" s="681"/>
      <c r="K205" s="681"/>
      <c r="L205" s="681"/>
      <c r="M205" s="681"/>
      <c r="N205" s="681"/>
      <c r="O205" s="681"/>
      <c r="P205" s="681"/>
      <c r="Q205" s="681"/>
      <c r="R205" s="681">
        <f t="shared" si="32"/>
        <v>0</v>
      </c>
      <c r="S205" s="680">
        <f t="shared" si="33"/>
        <v>0</v>
      </c>
      <c r="T205" s="682">
        <f t="shared" si="34"/>
        <v>0</v>
      </c>
      <c r="U205" s="682">
        <f t="shared" si="35"/>
        <v>0</v>
      </c>
    </row>
    <row r="206" spans="1:21" s="657" customFormat="1" ht="44.25" customHeight="1">
      <c r="A206" s="683" t="s">
        <v>523</v>
      </c>
      <c r="B206" s="698" t="s">
        <v>546</v>
      </c>
      <c r="C206" s="698" t="s">
        <v>593</v>
      </c>
      <c r="D206" s="690">
        <v>49.9</v>
      </c>
      <c r="E206" s="682">
        <f t="shared" si="39"/>
        <v>0</v>
      </c>
      <c r="F206" s="681"/>
      <c r="G206" s="681">
        <v>0</v>
      </c>
      <c r="H206" s="681"/>
      <c r="I206" s="681"/>
      <c r="J206" s="681"/>
      <c r="K206" s="681"/>
      <c r="L206" s="681"/>
      <c r="M206" s="681"/>
      <c r="N206" s="681"/>
      <c r="O206" s="681"/>
      <c r="P206" s="681"/>
      <c r="Q206" s="681"/>
      <c r="R206" s="681">
        <f t="shared" si="32"/>
        <v>0</v>
      </c>
      <c r="S206" s="680">
        <f t="shared" si="33"/>
        <v>0</v>
      </c>
      <c r="T206" s="682">
        <f t="shared" si="34"/>
        <v>0</v>
      </c>
      <c r="U206" s="682">
        <f t="shared" si="35"/>
        <v>0</v>
      </c>
    </row>
    <row r="207" spans="1:22" s="657" customFormat="1" ht="28.5" customHeight="1">
      <c r="A207" s="683" t="s">
        <v>701</v>
      </c>
      <c r="B207" s="698" t="s">
        <v>546</v>
      </c>
      <c r="C207" s="698" t="s">
        <v>593</v>
      </c>
      <c r="D207" s="690">
        <v>15595.9</v>
      </c>
      <c r="E207" s="682">
        <f t="shared" si="39"/>
        <v>19244.3</v>
      </c>
      <c r="F207" s="681">
        <v>19244.3</v>
      </c>
      <c r="G207" s="681"/>
      <c r="H207" s="681"/>
      <c r="I207" s="681"/>
      <c r="J207" s="681"/>
      <c r="K207" s="681"/>
      <c r="L207" s="681"/>
      <c r="M207" s="681"/>
      <c r="N207" s="681"/>
      <c r="O207" s="681"/>
      <c r="P207" s="681"/>
      <c r="Q207" s="681"/>
      <c r="R207" s="681">
        <f t="shared" si="32"/>
        <v>0</v>
      </c>
      <c r="S207" s="680">
        <f aca="true" t="shared" si="40" ref="S207:S270">SUM(T207:U207)</f>
        <v>19244.3</v>
      </c>
      <c r="T207" s="682">
        <f aca="true" t="shared" si="41" ref="T207:T270">SUM(F207+I207+J207+K207+L207+M207+N207)</f>
        <v>19244.3</v>
      </c>
      <c r="U207" s="682">
        <f aca="true" t="shared" si="42" ref="U207:U270">SUM(G207+O207+P207)</f>
        <v>0</v>
      </c>
      <c r="V207" s="694"/>
    </row>
    <row r="208" spans="1:21" s="657" customFormat="1" ht="28.5" customHeight="1">
      <c r="A208" s="683" t="s">
        <v>436</v>
      </c>
      <c r="B208" s="698" t="s">
        <v>546</v>
      </c>
      <c r="C208" s="698" t="s">
        <v>593</v>
      </c>
      <c r="D208" s="690">
        <v>37712.8</v>
      </c>
      <c r="E208" s="682">
        <f t="shared" si="39"/>
        <v>49151.4</v>
      </c>
      <c r="F208" s="681">
        <v>48871.9</v>
      </c>
      <c r="G208" s="681">
        <v>279.5</v>
      </c>
      <c r="H208" s="681"/>
      <c r="I208" s="681"/>
      <c r="J208" s="681"/>
      <c r="K208" s="681"/>
      <c r="L208" s="681"/>
      <c r="M208" s="681"/>
      <c r="N208" s="681"/>
      <c r="O208" s="681"/>
      <c r="P208" s="681"/>
      <c r="Q208" s="681"/>
      <c r="R208" s="681">
        <f t="shared" si="32"/>
        <v>0</v>
      </c>
      <c r="S208" s="680">
        <f t="shared" si="40"/>
        <v>49151.4</v>
      </c>
      <c r="T208" s="682">
        <f t="shared" si="41"/>
        <v>48871.9</v>
      </c>
      <c r="U208" s="682">
        <f t="shared" si="42"/>
        <v>279.5</v>
      </c>
    </row>
    <row r="209" spans="1:22" s="657" customFormat="1" ht="29.25" customHeight="1">
      <c r="A209" s="683" t="s">
        <v>437</v>
      </c>
      <c r="B209" s="698" t="s">
        <v>546</v>
      </c>
      <c r="C209" s="698" t="s">
        <v>593</v>
      </c>
      <c r="D209" s="690">
        <v>30520.5</v>
      </c>
      <c r="E209" s="682">
        <f t="shared" si="39"/>
        <v>36248.7</v>
      </c>
      <c r="F209" s="681">
        <v>35798.7</v>
      </c>
      <c r="G209" s="681">
        <v>450</v>
      </c>
      <c r="H209" s="681"/>
      <c r="I209" s="681"/>
      <c r="J209" s="681"/>
      <c r="K209" s="681"/>
      <c r="L209" s="681"/>
      <c r="M209" s="681"/>
      <c r="N209" s="681"/>
      <c r="O209" s="681"/>
      <c r="P209" s="681"/>
      <c r="Q209" s="681"/>
      <c r="R209" s="681">
        <f aca="true" t="shared" si="43" ref="R209:R277">SUM(H209:Q209)</f>
        <v>0</v>
      </c>
      <c r="S209" s="680">
        <f t="shared" si="40"/>
        <v>36248.7</v>
      </c>
      <c r="T209" s="682">
        <f t="shared" si="41"/>
        <v>35798.7</v>
      </c>
      <c r="U209" s="682">
        <f t="shared" si="42"/>
        <v>450</v>
      </c>
      <c r="V209" s="696"/>
    </row>
    <row r="210" spans="1:22" s="657" customFormat="1" ht="27" customHeight="1">
      <c r="A210" s="683" t="s">
        <v>703</v>
      </c>
      <c r="B210" s="698" t="s">
        <v>546</v>
      </c>
      <c r="C210" s="698" t="s">
        <v>593</v>
      </c>
      <c r="D210" s="690">
        <v>13397.4</v>
      </c>
      <c r="E210" s="682">
        <f t="shared" si="39"/>
        <v>14568.4</v>
      </c>
      <c r="F210" s="681">
        <v>14269.4</v>
      </c>
      <c r="G210" s="681">
        <v>299</v>
      </c>
      <c r="H210" s="681"/>
      <c r="I210" s="681">
        <v>-242.5</v>
      </c>
      <c r="J210" s="681"/>
      <c r="K210" s="681"/>
      <c r="L210" s="681"/>
      <c r="M210" s="681"/>
      <c r="N210" s="681"/>
      <c r="O210" s="681"/>
      <c r="P210" s="681"/>
      <c r="Q210" s="681"/>
      <c r="R210" s="681">
        <f t="shared" si="43"/>
        <v>-242.5</v>
      </c>
      <c r="S210" s="680">
        <f t="shared" si="40"/>
        <v>14325.9</v>
      </c>
      <c r="T210" s="682">
        <f t="shared" si="41"/>
        <v>14026.9</v>
      </c>
      <c r="U210" s="682">
        <f t="shared" si="42"/>
        <v>299</v>
      </c>
      <c r="V210" s="694"/>
    </row>
    <row r="211" spans="1:22" s="657" customFormat="1" ht="23.25" customHeight="1">
      <c r="A211" s="683" t="s">
        <v>702</v>
      </c>
      <c r="B211" s="698" t="s">
        <v>546</v>
      </c>
      <c r="C211" s="698" t="s">
        <v>593</v>
      </c>
      <c r="D211" s="690">
        <v>10142.2</v>
      </c>
      <c r="E211" s="682">
        <f t="shared" si="39"/>
        <v>13293.199999999999</v>
      </c>
      <c r="F211" s="681">
        <v>12995.8</v>
      </c>
      <c r="G211" s="681">
        <v>297.4</v>
      </c>
      <c r="H211" s="681"/>
      <c r="I211" s="681">
        <v>-100</v>
      </c>
      <c r="J211" s="681"/>
      <c r="K211" s="681"/>
      <c r="L211" s="681"/>
      <c r="M211" s="681"/>
      <c r="N211" s="681"/>
      <c r="O211" s="681"/>
      <c r="P211" s="681"/>
      <c r="Q211" s="681"/>
      <c r="R211" s="681">
        <f t="shared" si="43"/>
        <v>-100</v>
      </c>
      <c r="S211" s="680">
        <f t="shared" si="40"/>
        <v>13193.199999999999</v>
      </c>
      <c r="T211" s="682">
        <f t="shared" si="41"/>
        <v>12895.8</v>
      </c>
      <c r="U211" s="682">
        <f t="shared" si="42"/>
        <v>297.4</v>
      </c>
      <c r="V211" s="694"/>
    </row>
    <row r="212" spans="1:21" s="657" customFormat="1" ht="27" customHeight="1">
      <c r="A212" s="683" t="s">
        <v>1172</v>
      </c>
      <c r="B212" s="698" t="s">
        <v>546</v>
      </c>
      <c r="C212" s="698" t="s">
        <v>593</v>
      </c>
      <c r="D212" s="708">
        <v>11713.3</v>
      </c>
      <c r="E212" s="682">
        <f>SUM(F212:G212)</f>
        <v>16682.6</v>
      </c>
      <c r="F212" s="681">
        <v>15980.6</v>
      </c>
      <c r="G212" s="681">
        <v>702</v>
      </c>
      <c r="H212" s="681"/>
      <c r="I212" s="681"/>
      <c r="J212" s="681"/>
      <c r="K212" s="681"/>
      <c r="L212" s="681"/>
      <c r="M212" s="681"/>
      <c r="N212" s="681"/>
      <c r="O212" s="681"/>
      <c r="P212" s="681"/>
      <c r="Q212" s="681"/>
      <c r="R212" s="681">
        <f t="shared" si="43"/>
        <v>0</v>
      </c>
      <c r="S212" s="680">
        <f t="shared" si="40"/>
        <v>16682.6</v>
      </c>
      <c r="T212" s="682">
        <f t="shared" si="41"/>
        <v>15980.6</v>
      </c>
      <c r="U212" s="682">
        <f t="shared" si="42"/>
        <v>702</v>
      </c>
    </row>
    <row r="213" spans="1:21" s="657" customFormat="1" ht="48" customHeight="1">
      <c r="A213" s="683" t="s">
        <v>175</v>
      </c>
      <c r="B213" s="698" t="s">
        <v>546</v>
      </c>
      <c r="C213" s="698" t="s">
        <v>593</v>
      </c>
      <c r="D213" s="708">
        <v>62518.2</v>
      </c>
      <c r="E213" s="682">
        <f>SUM(F213:G213)</f>
        <v>83692.09999999999</v>
      </c>
      <c r="F213" s="681">
        <v>12799.4</v>
      </c>
      <c r="G213" s="681">
        <v>70892.7</v>
      </c>
      <c r="H213" s="681"/>
      <c r="I213" s="681"/>
      <c r="J213" s="681"/>
      <c r="K213" s="681"/>
      <c r="L213" s="681"/>
      <c r="M213" s="681"/>
      <c r="N213" s="681"/>
      <c r="O213" s="681"/>
      <c r="P213" s="681"/>
      <c r="Q213" s="681"/>
      <c r="R213" s="681">
        <f t="shared" si="43"/>
        <v>0</v>
      </c>
      <c r="S213" s="680">
        <f t="shared" si="40"/>
        <v>83692.09999999999</v>
      </c>
      <c r="T213" s="682">
        <f t="shared" si="41"/>
        <v>12799.4</v>
      </c>
      <c r="U213" s="682">
        <f t="shared" si="42"/>
        <v>70892.7</v>
      </c>
    </row>
    <row r="214" spans="1:21" s="657" customFormat="1" ht="28.5" customHeight="1" hidden="1">
      <c r="A214" s="683"/>
      <c r="B214" s="698"/>
      <c r="C214" s="698"/>
      <c r="D214" s="708"/>
      <c r="E214" s="682"/>
      <c r="F214" s="681"/>
      <c r="G214" s="681"/>
      <c r="H214" s="681"/>
      <c r="I214" s="681"/>
      <c r="J214" s="681"/>
      <c r="K214" s="681"/>
      <c r="L214" s="681"/>
      <c r="M214" s="681"/>
      <c r="N214" s="681"/>
      <c r="O214" s="681"/>
      <c r="P214" s="681"/>
      <c r="Q214" s="681"/>
      <c r="R214" s="681">
        <f t="shared" si="43"/>
        <v>0</v>
      </c>
      <c r="S214" s="680">
        <f t="shared" si="40"/>
        <v>0</v>
      </c>
      <c r="T214" s="682">
        <f t="shared" si="41"/>
        <v>0</v>
      </c>
      <c r="U214" s="682">
        <f t="shared" si="42"/>
        <v>0</v>
      </c>
    </row>
    <row r="215" spans="1:21" s="657" customFormat="1" ht="55.5" customHeight="1">
      <c r="A215" s="683" t="s">
        <v>1052</v>
      </c>
      <c r="B215" s="698" t="s">
        <v>546</v>
      </c>
      <c r="C215" s="698" t="s">
        <v>593</v>
      </c>
      <c r="D215" s="708"/>
      <c r="E215" s="682">
        <f aca="true" t="shared" si="44" ref="E215:E234">SUM(F215:G215)</f>
        <v>12541.6</v>
      </c>
      <c r="F215" s="681">
        <f aca="true" t="shared" si="45" ref="F215:P215">SUM(F216+F217+F218+F219+F220+F221+F222+F223)</f>
        <v>6260.8</v>
      </c>
      <c r="G215" s="681">
        <f t="shared" si="45"/>
        <v>6280.8</v>
      </c>
      <c r="H215" s="681">
        <f t="shared" si="45"/>
        <v>0</v>
      </c>
      <c r="I215" s="681">
        <f>SUM(I216+I217+I218+I219+I220+I221+I222+I223)</f>
        <v>0</v>
      </c>
      <c r="J215" s="681">
        <f>SUM(J216+J217+J218+J219+J220+J221+J222+J223)</f>
        <v>0</v>
      </c>
      <c r="K215" s="681">
        <f>SUM(K216+K217+K218+K219+K220+K221+K222+K223)</f>
        <v>0</v>
      </c>
      <c r="L215" s="681">
        <f>SUM(L216+L217+L218+L219+L220+L221+L222+L223)</f>
        <v>0</v>
      </c>
      <c r="M215" s="681">
        <f t="shared" si="45"/>
        <v>0</v>
      </c>
      <c r="N215" s="681">
        <f t="shared" si="45"/>
        <v>0</v>
      </c>
      <c r="O215" s="681">
        <f t="shared" si="45"/>
        <v>0</v>
      </c>
      <c r="P215" s="681">
        <f t="shared" si="45"/>
        <v>0</v>
      </c>
      <c r="Q215" s="681"/>
      <c r="R215" s="681">
        <f t="shared" si="43"/>
        <v>0</v>
      </c>
      <c r="S215" s="680">
        <f t="shared" si="40"/>
        <v>12541.6</v>
      </c>
      <c r="T215" s="682">
        <f t="shared" si="41"/>
        <v>6260.8</v>
      </c>
      <c r="U215" s="682">
        <f t="shared" si="42"/>
        <v>6280.8</v>
      </c>
    </row>
    <row r="216" spans="1:21" s="657" customFormat="1" ht="24.75" customHeight="1">
      <c r="A216" s="683" t="s">
        <v>619</v>
      </c>
      <c r="B216" s="698" t="s">
        <v>546</v>
      </c>
      <c r="C216" s="698" t="s">
        <v>593</v>
      </c>
      <c r="D216" s="708"/>
      <c r="E216" s="682">
        <f t="shared" si="44"/>
        <v>114</v>
      </c>
      <c r="F216" s="681">
        <v>57</v>
      </c>
      <c r="G216" s="681">
        <v>57</v>
      </c>
      <c r="H216" s="681"/>
      <c r="I216" s="681"/>
      <c r="J216" s="681"/>
      <c r="K216" s="681"/>
      <c r="L216" s="681"/>
      <c r="M216" s="681"/>
      <c r="N216" s="681"/>
      <c r="O216" s="681"/>
      <c r="P216" s="681"/>
      <c r="Q216" s="681"/>
      <c r="R216" s="681">
        <f t="shared" si="43"/>
        <v>0</v>
      </c>
      <c r="S216" s="680">
        <f t="shared" si="40"/>
        <v>114</v>
      </c>
      <c r="T216" s="682">
        <f t="shared" si="41"/>
        <v>57</v>
      </c>
      <c r="U216" s="682">
        <f t="shared" si="42"/>
        <v>57</v>
      </c>
    </row>
    <row r="217" spans="1:21" s="657" customFormat="1" ht="24.75" customHeight="1">
      <c r="A217" s="683" t="s">
        <v>620</v>
      </c>
      <c r="B217" s="698" t="s">
        <v>546</v>
      </c>
      <c r="C217" s="698" t="s">
        <v>593</v>
      </c>
      <c r="D217" s="708"/>
      <c r="E217" s="682">
        <f t="shared" si="44"/>
        <v>1500</v>
      </c>
      <c r="F217" s="681">
        <v>750</v>
      </c>
      <c r="G217" s="681">
        <v>750</v>
      </c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1">
        <f t="shared" si="43"/>
        <v>0</v>
      </c>
      <c r="S217" s="680">
        <f t="shared" si="40"/>
        <v>1500</v>
      </c>
      <c r="T217" s="682">
        <f t="shared" si="41"/>
        <v>750</v>
      </c>
      <c r="U217" s="682">
        <f t="shared" si="42"/>
        <v>750</v>
      </c>
    </row>
    <row r="218" spans="1:21" s="657" customFormat="1" ht="26.25" customHeight="1">
      <c r="A218" s="683" t="s">
        <v>621</v>
      </c>
      <c r="B218" s="698" t="s">
        <v>546</v>
      </c>
      <c r="C218" s="698" t="s">
        <v>593</v>
      </c>
      <c r="D218" s="708"/>
      <c r="E218" s="682">
        <f t="shared" si="44"/>
        <v>330</v>
      </c>
      <c r="F218" s="681">
        <v>165</v>
      </c>
      <c r="G218" s="681">
        <v>165</v>
      </c>
      <c r="H218" s="681"/>
      <c r="I218" s="681"/>
      <c r="J218" s="681"/>
      <c r="K218" s="681"/>
      <c r="L218" s="681"/>
      <c r="M218" s="681"/>
      <c r="N218" s="681"/>
      <c r="O218" s="681"/>
      <c r="P218" s="681"/>
      <c r="Q218" s="681"/>
      <c r="R218" s="681">
        <f t="shared" si="43"/>
        <v>0</v>
      </c>
      <c r="S218" s="680">
        <f t="shared" si="40"/>
        <v>330</v>
      </c>
      <c r="T218" s="682">
        <f t="shared" si="41"/>
        <v>165</v>
      </c>
      <c r="U218" s="682">
        <f t="shared" si="42"/>
        <v>165</v>
      </c>
    </row>
    <row r="219" spans="1:21" s="657" customFormat="1" ht="26.25" customHeight="1">
      <c r="A219" s="683" t="s">
        <v>622</v>
      </c>
      <c r="B219" s="698" t="s">
        <v>546</v>
      </c>
      <c r="C219" s="698" t="s">
        <v>593</v>
      </c>
      <c r="D219" s="708"/>
      <c r="E219" s="682">
        <f t="shared" si="44"/>
        <v>2990</v>
      </c>
      <c r="F219" s="681">
        <v>1495</v>
      </c>
      <c r="G219" s="681">
        <v>1495</v>
      </c>
      <c r="H219" s="681"/>
      <c r="I219" s="681"/>
      <c r="J219" s="681"/>
      <c r="K219" s="681"/>
      <c r="L219" s="681"/>
      <c r="M219" s="681"/>
      <c r="N219" s="681"/>
      <c r="O219" s="681"/>
      <c r="P219" s="681"/>
      <c r="Q219" s="681"/>
      <c r="R219" s="681">
        <f t="shared" si="43"/>
        <v>0</v>
      </c>
      <c r="S219" s="680">
        <f t="shared" si="40"/>
        <v>2990</v>
      </c>
      <c r="T219" s="682">
        <f t="shared" si="41"/>
        <v>1495</v>
      </c>
      <c r="U219" s="682">
        <f t="shared" si="42"/>
        <v>1495</v>
      </c>
    </row>
    <row r="220" spans="1:21" s="657" customFormat="1" ht="26.25" customHeight="1">
      <c r="A220" s="683" t="s">
        <v>623</v>
      </c>
      <c r="B220" s="698" t="s">
        <v>546</v>
      </c>
      <c r="C220" s="698" t="s">
        <v>593</v>
      </c>
      <c r="D220" s="708"/>
      <c r="E220" s="682">
        <f t="shared" si="44"/>
        <v>2801.8</v>
      </c>
      <c r="F220" s="681">
        <v>1401.8</v>
      </c>
      <c r="G220" s="681">
        <v>1400</v>
      </c>
      <c r="H220" s="681"/>
      <c r="I220" s="681"/>
      <c r="J220" s="681"/>
      <c r="K220" s="681"/>
      <c r="L220" s="681"/>
      <c r="M220" s="681"/>
      <c r="N220" s="681"/>
      <c r="O220" s="681"/>
      <c r="P220" s="681"/>
      <c r="Q220" s="681"/>
      <c r="R220" s="681">
        <f t="shared" si="43"/>
        <v>0</v>
      </c>
      <c r="S220" s="680">
        <f t="shared" si="40"/>
        <v>2801.8</v>
      </c>
      <c r="T220" s="682">
        <f t="shared" si="41"/>
        <v>1401.8</v>
      </c>
      <c r="U220" s="682">
        <f t="shared" si="42"/>
        <v>1400</v>
      </c>
    </row>
    <row r="221" spans="1:21" s="657" customFormat="1" ht="26.25" customHeight="1">
      <c r="A221" s="683" t="s">
        <v>624</v>
      </c>
      <c r="B221" s="698" t="s">
        <v>546</v>
      </c>
      <c r="C221" s="698" t="s">
        <v>593</v>
      </c>
      <c r="D221" s="708"/>
      <c r="E221" s="682">
        <f t="shared" si="44"/>
        <v>1674</v>
      </c>
      <c r="F221" s="681">
        <v>837</v>
      </c>
      <c r="G221" s="681">
        <v>837</v>
      </c>
      <c r="H221" s="681"/>
      <c r="I221" s="681"/>
      <c r="J221" s="681"/>
      <c r="K221" s="681"/>
      <c r="L221" s="681"/>
      <c r="M221" s="681"/>
      <c r="N221" s="681"/>
      <c r="O221" s="681"/>
      <c r="P221" s="681"/>
      <c r="Q221" s="681"/>
      <c r="R221" s="681">
        <f t="shared" si="43"/>
        <v>0</v>
      </c>
      <c r="S221" s="680">
        <f t="shared" si="40"/>
        <v>1674</v>
      </c>
      <c r="T221" s="682">
        <f t="shared" si="41"/>
        <v>837</v>
      </c>
      <c r="U221" s="682">
        <f t="shared" si="42"/>
        <v>837</v>
      </c>
    </row>
    <row r="222" spans="1:21" s="657" customFormat="1" ht="24.75" customHeight="1">
      <c r="A222" s="683" t="s">
        <v>625</v>
      </c>
      <c r="B222" s="698" t="s">
        <v>546</v>
      </c>
      <c r="C222" s="698" t="s">
        <v>593</v>
      </c>
      <c r="D222" s="708"/>
      <c r="E222" s="682">
        <f t="shared" si="44"/>
        <v>2220</v>
      </c>
      <c r="F222" s="681">
        <v>1100</v>
      </c>
      <c r="G222" s="681">
        <v>1120</v>
      </c>
      <c r="H222" s="681"/>
      <c r="I222" s="681"/>
      <c r="J222" s="681"/>
      <c r="K222" s="681"/>
      <c r="L222" s="681"/>
      <c r="M222" s="681"/>
      <c r="N222" s="681"/>
      <c r="O222" s="681"/>
      <c r="P222" s="681"/>
      <c r="Q222" s="681"/>
      <c r="R222" s="681">
        <f t="shared" si="43"/>
        <v>0</v>
      </c>
      <c r="S222" s="680">
        <f t="shared" si="40"/>
        <v>2220</v>
      </c>
      <c r="T222" s="682">
        <f t="shared" si="41"/>
        <v>1100</v>
      </c>
      <c r="U222" s="682">
        <f t="shared" si="42"/>
        <v>1120</v>
      </c>
    </row>
    <row r="223" spans="1:21" s="657" customFormat="1" ht="46.5" customHeight="1">
      <c r="A223" s="683" t="s">
        <v>627</v>
      </c>
      <c r="B223" s="698" t="s">
        <v>546</v>
      </c>
      <c r="C223" s="698" t="s">
        <v>593</v>
      </c>
      <c r="D223" s="708"/>
      <c r="E223" s="682">
        <f t="shared" si="44"/>
        <v>911.8</v>
      </c>
      <c r="F223" s="681">
        <v>455</v>
      </c>
      <c r="G223" s="681">
        <v>456.8</v>
      </c>
      <c r="H223" s="681"/>
      <c r="I223" s="681"/>
      <c r="J223" s="681"/>
      <c r="K223" s="681"/>
      <c r="L223" s="681"/>
      <c r="M223" s="681"/>
      <c r="N223" s="681"/>
      <c r="O223" s="681"/>
      <c r="P223" s="681"/>
      <c r="Q223" s="681"/>
      <c r="R223" s="681">
        <f t="shared" si="43"/>
        <v>0</v>
      </c>
      <c r="S223" s="680">
        <f t="shared" si="40"/>
        <v>911.8</v>
      </c>
      <c r="T223" s="682">
        <f t="shared" si="41"/>
        <v>455</v>
      </c>
      <c r="U223" s="682">
        <f t="shared" si="42"/>
        <v>456.8</v>
      </c>
    </row>
    <row r="224" spans="1:21" s="657" customFormat="1" ht="43.5" customHeight="1">
      <c r="A224" s="683" t="s">
        <v>322</v>
      </c>
      <c r="B224" s="698" t="s">
        <v>546</v>
      </c>
      <c r="C224" s="698" t="s">
        <v>593</v>
      </c>
      <c r="D224" s="708"/>
      <c r="E224" s="682">
        <f t="shared" si="44"/>
        <v>4391.7</v>
      </c>
      <c r="F224" s="681">
        <f aca="true" t="shared" si="46" ref="F224:M224">SUM(F226+F227+F228+F229+F230+F231+F232)</f>
        <v>2190</v>
      </c>
      <c r="G224" s="681">
        <f t="shared" si="46"/>
        <v>2201.7</v>
      </c>
      <c r="H224" s="681">
        <f t="shared" si="46"/>
        <v>0</v>
      </c>
      <c r="I224" s="681">
        <f t="shared" si="46"/>
        <v>0</v>
      </c>
      <c r="J224" s="681">
        <f t="shared" si="46"/>
        <v>0</v>
      </c>
      <c r="K224" s="681">
        <f t="shared" si="46"/>
        <v>0</v>
      </c>
      <c r="L224" s="681">
        <f t="shared" si="46"/>
        <v>0</v>
      </c>
      <c r="M224" s="681">
        <f t="shared" si="46"/>
        <v>0</v>
      </c>
      <c r="N224" s="681">
        <f>SUM(N226+N227+N228+N229+N230+N231+N232+N225)</f>
        <v>0</v>
      </c>
      <c r="O224" s="681">
        <f>SUM(O226+O227+O228+O229+O230+O231+O232+O225)</f>
        <v>0</v>
      </c>
      <c r="P224" s="681">
        <f>SUM(P226+P227+P228+P229+P230+P231+P232)</f>
        <v>0</v>
      </c>
      <c r="Q224" s="681"/>
      <c r="R224" s="681">
        <f t="shared" si="43"/>
        <v>0</v>
      </c>
      <c r="S224" s="680">
        <f t="shared" si="40"/>
        <v>4391.7</v>
      </c>
      <c r="T224" s="682">
        <f t="shared" si="41"/>
        <v>2190</v>
      </c>
      <c r="U224" s="682">
        <f t="shared" si="42"/>
        <v>2201.7</v>
      </c>
    </row>
    <row r="225" spans="1:21" s="657" customFormat="1" ht="29.25" customHeight="1">
      <c r="A225" s="683" t="s">
        <v>770</v>
      </c>
      <c r="B225" s="698" t="s">
        <v>546</v>
      </c>
      <c r="C225" s="698" t="s">
        <v>593</v>
      </c>
      <c r="D225" s="708"/>
      <c r="E225" s="682">
        <f t="shared" si="44"/>
        <v>0</v>
      </c>
      <c r="F225" s="681">
        <v>0</v>
      </c>
      <c r="G225" s="681">
        <v>0</v>
      </c>
      <c r="H225" s="681"/>
      <c r="I225" s="681"/>
      <c r="J225" s="681"/>
      <c r="K225" s="681"/>
      <c r="L225" s="681"/>
      <c r="M225" s="681"/>
      <c r="N225" s="681"/>
      <c r="O225" s="681"/>
      <c r="P225" s="681"/>
      <c r="Q225" s="681"/>
      <c r="R225" s="681">
        <f t="shared" si="43"/>
        <v>0</v>
      </c>
      <c r="S225" s="680">
        <f t="shared" si="40"/>
        <v>0</v>
      </c>
      <c r="T225" s="682">
        <f t="shared" si="41"/>
        <v>0</v>
      </c>
      <c r="U225" s="682">
        <f t="shared" si="42"/>
        <v>0</v>
      </c>
    </row>
    <row r="226" spans="1:21" s="657" customFormat="1" ht="24.75" customHeight="1">
      <c r="A226" s="683" t="s">
        <v>619</v>
      </c>
      <c r="B226" s="698" t="s">
        <v>546</v>
      </c>
      <c r="C226" s="698" t="s">
        <v>593</v>
      </c>
      <c r="D226" s="708"/>
      <c r="E226" s="682">
        <f t="shared" si="44"/>
        <v>1141.7</v>
      </c>
      <c r="F226" s="681">
        <v>240</v>
      </c>
      <c r="G226" s="681">
        <v>901.7</v>
      </c>
      <c r="H226" s="681"/>
      <c r="I226" s="681"/>
      <c r="J226" s="681"/>
      <c r="K226" s="681"/>
      <c r="L226" s="681"/>
      <c r="M226" s="681"/>
      <c r="N226" s="681"/>
      <c r="O226" s="681"/>
      <c r="P226" s="681"/>
      <c r="Q226" s="681"/>
      <c r="R226" s="681">
        <f t="shared" si="43"/>
        <v>0</v>
      </c>
      <c r="S226" s="680">
        <f t="shared" si="40"/>
        <v>1141.7</v>
      </c>
      <c r="T226" s="682">
        <f t="shared" si="41"/>
        <v>240</v>
      </c>
      <c r="U226" s="682">
        <f t="shared" si="42"/>
        <v>901.7</v>
      </c>
    </row>
    <row r="227" spans="1:21" s="657" customFormat="1" ht="24.75" customHeight="1">
      <c r="A227" s="683" t="s">
        <v>620</v>
      </c>
      <c r="B227" s="698" t="s">
        <v>546</v>
      </c>
      <c r="C227" s="698" t="s">
        <v>593</v>
      </c>
      <c r="D227" s="708"/>
      <c r="E227" s="682">
        <f t="shared" si="44"/>
        <v>400</v>
      </c>
      <c r="F227" s="681">
        <v>240</v>
      </c>
      <c r="G227" s="681">
        <v>160</v>
      </c>
      <c r="H227" s="681"/>
      <c r="I227" s="681"/>
      <c r="J227" s="681"/>
      <c r="K227" s="681"/>
      <c r="L227" s="681"/>
      <c r="M227" s="681"/>
      <c r="N227" s="681"/>
      <c r="O227" s="681"/>
      <c r="P227" s="681"/>
      <c r="Q227" s="681"/>
      <c r="R227" s="681">
        <f t="shared" si="43"/>
        <v>0</v>
      </c>
      <c r="S227" s="680">
        <f t="shared" si="40"/>
        <v>400</v>
      </c>
      <c r="T227" s="682">
        <f t="shared" si="41"/>
        <v>240</v>
      </c>
      <c r="U227" s="682">
        <f t="shared" si="42"/>
        <v>160</v>
      </c>
    </row>
    <row r="228" spans="1:21" s="657" customFormat="1" ht="24.75" customHeight="1">
      <c r="A228" s="683" t="s">
        <v>621</v>
      </c>
      <c r="B228" s="698" t="s">
        <v>546</v>
      </c>
      <c r="C228" s="698" t="s">
        <v>593</v>
      </c>
      <c r="D228" s="708"/>
      <c r="E228" s="682">
        <f t="shared" si="44"/>
        <v>600</v>
      </c>
      <c r="F228" s="681">
        <v>360</v>
      </c>
      <c r="G228" s="681">
        <v>240</v>
      </c>
      <c r="H228" s="681"/>
      <c r="I228" s="681"/>
      <c r="J228" s="681"/>
      <c r="K228" s="681"/>
      <c r="L228" s="681"/>
      <c r="M228" s="681"/>
      <c r="N228" s="681"/>
      <c r="O228" s="681"/>
      <c r="P228" s="681"/>
      <c r="Q228" s="681"/>
      <c r="R228" s="681">
        <f t="shared" si="43"/>
        <v>0</v>
      </c>
      <c r="S228" s="680">
        <f t="shared" si="40"/>
        <v>600</v>
      </c>
      <c r="T228" s="682">
        <f t="shared" si="41"/>
        <v>360</v>
      </c>
      <c r="U228" s="682">
        <f t="shared" si="42"/>
        <v>240</v>
      </c>
    </row>
    <row r="229" spans="1:21" s="657" customFormat="1" ht="24.75" customHeight="1">
      <c r="A229" s="683" t="s">
        <v>622</v>
      </c>
      <c r="B229" s="698" t="s">
        <v>546</v>
      </c>
      <c r="C229" s="698" t="s">
        <v>593</v>
      </c>
      <c r="D229" s="708"/>
      <c r="E229" s="682">
        <f t="shared" si="44"/>
        <v>600</v>
      </c>
      <c r="F229" s="681">
        <v>360</v>
      </c>
      <c r="G229" s="681">
        <v>240</v>
      </c>
      <c r="H229" s="681"/>
      <c r="I229" s="681"/>
      <c r="J229" s="681"/>
      <c r="K229" s="681"/>
      <c r="L229" s="681"/>
      <c r="M229" s="681"/>
      <c r="N229" s="681"/>
      <c r="O229" s="681"/>
      <c r="P229" s="681"/>
      <c r="Q229" s="681"/>
      <c r="R229" s="681">
        <f t="shared" si="43"/>
        <v>0</v>
      </c>
      <c r="S229" s="680">
        <f t="shared" si="40"/>
        <v>600</v>
      </c>
      <c r="T229" s="682">
        <f t="shared" si="41"/>
        <v>360</v>
      </c>
      <c r="U229" s="682">
        <f t="shared" si="42"/>
        <v>240</v>
      </c>
    </row>
    <row r="230" spans="1:21" s="657" customFormat="1" ht="24.75" customHeight="1">
      <c r="A230" s="683" t="s">
        <v>623</v>
      </c>
      <c r="B230" s="698" t="s">
        <v>546</v>
      </c>
      <c r="C230" s="698" t="s">
        <v>593</v>
      </c>
      <c r="D230" s="708"/>
      <c r="E230" s="682">
        <f t="shared" si="44"/>
        <v>900</v>
      </c>
      <c r="F230" s="681">
        <v>540</v>
      </c>
      <c r="G230" s="681">
        <v>360</v>
      </c>
      <c r="H230" s="681"/>
      <c r="I230" s="681"/>
      <c r="J230" s="681"/>
      <c r="K230" s="681"/>
      <c r="L230" s="681"/>
      <c r="M230" s="681"/>
      <c r="N230" s="681"/>
      <c r="O230" s="681"/>
      <c r="P230" s="681"/>
      <c r="Q230" s="681"/>
      <c r="R230" s="681">
        <f t="shared" si="43"/>
        <v>0</v>
      </c>
      <c r="S230" s="680">
        <f t="shared" si="40"/>
        <v>900</v>
      </c>
      <c r="T230" s="682">
        <f t="shared" si="41"/>
        <v>540</v>
      </c>
      <c r="U230" s="682">
        <f t="shared" si="42"/>
        <v>360</v>
      </c>
    </row>
    <row r="231" spans="1:21" s="657" customFormat="1" ht="24.75" customHeight="1">
      <c r="A231" s="683" t="s">
        <v>624</v>
      </c>
      <c r="B231" s="698" t="s">
        <v>546</v>
      </c>
      <c r="C231" s="698" t="s">
        <v>593</v>
      </c>
      <c r="D231" s="708"/>
      <c r="E231" s="682">
        <f t="shared" si="44"/>
        <v>400</v>
      </c>
      <c r="F231" s="681">
        <v>240</v>
      </c>
      <c r="G231" s="681">
        <v>160</v>
      </c>
      <c r="H231" s="681"/>
      <c r="I231" s="681"/>
      <c r="J231" s="681"/>
      <c r="K231" s="681"/>
      <c r="L231" s="681"/>
      <c r="M231" s="681"/>
      <c r="N231" s="681"/>
      <c r="O231" s="681"/>
      <c r="P231" s="681"/>
      <c r="Q231" s="681"/>
      <c r="R231" s="681">
        <f t="shared" si="43"/>
        <v>0</v>
      </c>
      <c r="S231" s="680">
        <f t="shared" si="40"/>
        <v>400</v>
      </c>
      <c r="T231" s="682">
        <f t="shared" si="41"/>
        <v>240</v>
      </c>
      <c r="U231" s="682">
        <f t="shared" si="42"/>
        <v>160</v>
      </c>
    </row>
    <row r="232" spans="1:21" s="657" customFormat="1" ht="24.75" customHeight="1">
      <c r="A232" s="683" t="s">
        <v>625</v>
      </c>
      <c r="B232" s="698" t="s">
        <v>546</v>
      </c>
      <c r="C232" s="698" t="s">
        <v>593</v>
      </c>
      <c r="D232" s="708"/>
      <c r="E232" s="682">
        <f t="shared" si="44"/>
        <v>350</v>
      </c>
      <c r="F232" s="681">
        <v>210</v>
      </c>
      <c r="G232" s="681">
        <v>140</v>
      </c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81">
        <f t="shared" si="43"/>
        <v>0</v>
      </c>
      <c r="S232" s="680">
        <f t="shared" si="40"/>
        <v>350</v>
      </c>
      <c r="T232" s="682">
        <f t="shared" si="41"/>
        <v>210</v>
      </c>
      <c r="U232" s="682">
        <f t="shared" si="42"/>
        <v>140</v>
      </c>
    </row>
    <row r="233" spans="1:21" s="657" customFormat="1" ht="54" customHeight="1">
      <c r="A233" s="683" t="s">
        <v>716</v>
      </c>
      <c r="B233" s="698" t="s">
        <v>546</v>
      </c>
      <c r="C233" s="698" t="s">
        <v>593</v>
      </c>
      <c r="D233" s="708"/>
      <c r="E233" s="682">
        <f t="shared" si="44"/>
        <v>2586</v>
      </c>
      <c r="F233" s="681">
        <v>517.2</v>
      </c>
      <c r="G233" s="681">
        <v>2068.8</v>
      </c>
      <c r="H233" s="681"/>
      <c r="I233" s="681"/>
      <c r="J233" s="681"/>
      <c r="K233" s="681"/>
      <c r="L233" s="681"/>
      <c r="M233" s="681"/>
      <c r="N233" s="681"/>
      <c r="O233" s="681"/>
      <c r="P233" s="681"/>
      <c r="Q233" s="681"/>
      <c r="R233" s="681">
        <f t="shared" si="43"/>
        <v>0</v>
      </c>
      <c r="S233" s="680">
        <f t="shared" si="40"/>
        <v>2586</v>
      </c>
      <c r="T233" s="682">
        <f t="shared" si="41"/>
        <v>517.2</v>
      </c>
      <c r="U233" s="682">
        <f t="shared" si="42"/>
        <v>2068.8</v>
      </c>
    </row>
    <row r="234" spans="1:21" s="657" customFormat="1" ht="49.5" customHeight="1">
      <c r="A234" s="683" t="s">
        <v>438</v>
      </c>
      <c r="B234" s="698" t="s">
        <v>546</v>
      </c>
      <c r="C234" s="698" t="s">
        <v>593</v>
      </c>
      <c r="D234" s="708"/>
      <c r="E234" s="682">
        <f t="shared" si="44"/>
        <v>50</v>
      </c>
      <c r="F234" s="681"/>
      <c r="G234" s="681">
        <v>50</v>
      </c>
      <c r="H234" s="681"/>
      <c r="I234" s="681"/>
      <c r="J234" s="681"/>
      <c r="K234" s="681"/>
      <c r="L234" s="681"/>
      <c r="M234" s="681"/>
      <c r="N234" s="681"/>
      <c r="O234" s="681"/>
      <c r="P234" s="681"/>
      <c r="Q234" s="681"/>
      <c r="R234" s="681">
        <f t="shared" si="43"/>
        <v>0</v>
      </c>
      <c r="S234" s="680">
        <f t="shared" si="40"/>
        <v>50</v>
      </c>
      <c r="T234" s="682">
        <f t="shared" si="41"/>
        <v>0</v>
      </c>
      <c r="U234" s="682">
        <f t="shared" si="42"/>
        <v>50</v>
      </c>
    </row>
    <row r="235" spans="1:21" s="657" customFormat="1" ht="50.25" customHeight="1">
      <c r="A235" s="683" t="s">
        <v>179</v>
      </c>
      <c r="B235" s="698" t="s">
        <v>546</v>
      </c>
      <c r="C235" s="698" t="s">
        <v>593</v>
      </c>
      <c r="D235" s="708">
        <v>19252.7</v>
      </c>
      <c r="E235" s="682">
        <f>SUM(F235:G235)</f>
        <v>0</v>
      </c>
      <c r="F235" s="681">
        <v>0</v>
      </c>
      <c r="G235" s="681"/>
      <c r="H235" s="681"/>
      <c r="I235" s="681"/>
      <c r="J235" s="681"/>
      <c r="K235" s="681"/>
      <c r="L235" s="681"/>
      <c r="M235" s="681"/>
      <c r="N235" s="681"/>
      <c r="O235" s="681"/>
      <c r="P235" s="681"/>
      <c r="Q235" s="681"/>
      <c r="R235" s="681">
        <f t="shared" si="43"/>
        <v>0</v>
      </c>
      <c r="S235" s="680">
        <f t="shared" si="40"/>
        <v>0</v>
      </c>
      <c r="T235" s="682">
        <f t="shared" si="41"/>
        <v>0</v>
      </c>
      <c r="U235" s="682">
        <f t="shared" si="42"/>
        <v>0</v>
      </c>
    </row>
    <row r="236" spans="1:21" s="657" customFormat="1" ht="46.5" customHeight="1">
      <c r="A236" s="683" t="s">
        <v>704</v>
      </c>
      <c r="B236" s="698" t="s">
        <v>546</v>
      </c>
      <c r="C236" s="698" t="s">
        <v>593</v>
      </c>
      <c r="D236" s="700">
        <v>0</v>
      </c>
      <c r="E236" s="682">
        <f aca="true" t="shared" si="47" ref="E236:E247">SUM(F236:G236)</f>
        <v>0</v>
      </c>
      <c r="F236" s="681"/>
      <c r="G236" s="681"/>
      <c r="H236" s="681"/>
      <c r="I236" s="681"/>
      <c r="J236" s="681"/>
      <c r="K236" s="681"/>
      <c r="L236" s="681"/>
      <c r="M236" s="681"/>
      <c r="N236" s="681"/>
      <c r="O236" s="681"/>
      <c r="P236" s="681"/>
      <c r="Q236" s="681"/>
      <c r="R236" s="681">
        <f t="shared" si="43"/>
        <v>0</v>
      </c>
      <c r="S236" s="680">
        <f t="shared" si="40"/>
        <v>0</v>
      </c>
      <c r="T236" s="682">
        <f t="shared" si="41"/>
        <v>0</v>
      </c>
      <c r="U236" s="682">
        <f t="shared" si="42"/>
        <v>0</v>
      </c>
    </row>
    <row r="237" spans="1:21" s="657" customFormat="1" ht="28.5" customHeight="1">
      <c r="A237" s="683" t="s">
        <v>439</v>
      </c>
      <c r="B237" s="698" t="s">
        <v>546</v>
      </c>
      <c r="C237" s="698" t="s">
        <v>593</v>
      </c>
      <c r="D237" s="708">
        <v>4000</v>
      </c>
      <c r="E237" s="682">
        <f t="shared" si="47"/>
        <v>4270.7</v>
      </c>
      <c r="F237" s="681">
        <v>4270.7</v>
      </c>
      <c r="G237" s="681"/>
      <c r="H237" s="681"/>
      <c r="I237" s="681">
        <v>-30</v>
      </c>
      <c r="J237" s="681"/>
      <c r="K237" s="681"/>
      <c r="L237" s="681"/>
      <c r="M237" s="681"/>
      <c r="N237" s="681"/>
      <c r="O237" s="681"/>
      <c r="P237" s="681"/>
      <c r="Q237" s="681"/>
      <c r="R237" s="681">
        <f t="shared" si="43"/>
        <v>-30</v>
      </c>
      <c r="S237" s="680">
        <f t="shared" si="40"/>
        <v>4240.7</v>
      </c>
      <c r="T237" s="682">
        <f t="shared" si="41"/>
        <v>4240.7</v>
      </c>
      <c r="U237" s="682">
        <f t="shared" si="42"/>
        <v>0</v>
      </c>
    </row>
    <row r="238" spans="1:21" s="657" customFormat="1" ht="53.25" customHeight="1">
      <c r="A238" s="683" t="s">
        <v>705</v>
      </c>
      <c r="B238" s="698" t="s">
        <v>546</v>
      </c>
      <c r="C238" s="698" t="s">
        <v>593</v>
      </c>
      <c r="D238" s="708"/>
      <c r="E238" s="682">
        <f t="shared" si="47"/>
        <v>2826.5</v>
      </c>
      <c r="F238" s="681">
        <v>85.3</v>
      </c>
      <c r="G238" s="681">
        <v>2741.2</v>
      </c>
      <c r="H238" s="681"/>
      <c r="I238" s="681"/>
      <c r="J238" s="681"/>
      <c r="K238" s="681"/>
      <c r="L238" s="681"/>
      <c r="M238" s="681"/>
      <c r="N238" s="681"/>
      <c r="O238" s="681"/>
      <c r="P238" s="681"/>
      <c r="Q238" s="681"/>
      <c r="R238" s="681">
        <f t="shared" si="43"/>
        <v>0</v>
      </c>
      <c r="S238" s="680">
        <f t="shared" si="40"/>
        <v>2826.5</v>
      </c>
      <c r="T238" s="682">
        <f t="shared" si="41"/>
        <v>85.3</v>
      </c>
      <c r="U238" s="682">
        <f t="shared" si="42"/>
        <v>2741.2</v>
      </c>
    </row>
    <row r="239" spans="1:21" s="657" customFormat="1" ht="29.25" customHeight="1" hidden="1">
      <c r="A239" s="683" t="s">
        <v>391</v>
      </c>
      <c r="B239" s="698" t="s">
        <v>546</v>
      </c>
      <c r="C239" s="698" t="s">
        <v>593</v>
      </c>
      <c r="D239" s="708"/>
      <c r="E239" s="682"/>
      <c r="F239" s="681"/>
      <c r="G239" s="681"/>
      <c r="H239" s="681"/>
      <c r="I239" s="681"/>
      <c r="J239" s="681"/>
      <c r="K239" s="681"/>
      <c r="L239" s="681"/>
      <c r="M239" s="681"/>
      <c r="N239" s="681"/>
      <c r="O239" s="681"/>
      <c r="P239" s="681"/>
      <c r="Q239" s="681"/>
      <c r="R239" s="681">
        <f t="shared" si="43"/>
        <v>0</v>
      </c>
      <c r="S239" s="680">
        <f t="shared" si="40"/>
        <v>0</v>
      </c>
      <c r="T239" s="682">
        <f t="shared" si="41"/>
        <v>0</v>
      </c>
      <c r="U239" s="682">
        <f t="shared" si="42"/>
        <v>0</v>
      </c>
    </row>
    <row r="240" spans="1:21" s="657" customFormat="1" ht="26.25">
      <c r="A240" s="683" t="s">
        <v>907</v>
      </c>
      <c r="B240" s="698" t="s">
        <v>546</v>
      </c>
      <c r="C240" s="698" t="s">
        <v>593</v>
      </c>
      <c r="D240" s="708"/>
      <c r="E240" s="682"/>
      <c r="F240" s="681">
        <v>70</v>
      </c>
      <c r="G240" s="681"/>
      <c r="H240" s="681"/>
      <c r="I240" s="681"/>
      <c r="J240" s="681"/>
      <c r="K240" s="681"/>
      <c r="L240" s="681"/>
      <c r="M240" s="681"/>
      <c r="N240" s="681"/>
      <c r="O240" s="681"/>
      <c r="P240" s="681"/>
      <c r="Q240" s="681"/>
      <c r="R240" s="681">
        <f t="shared" si="43"/>
        <v>0</v>
      </c>
      <c r="S240" s="680">
        <f t="shared" si="40"/>
        <v>70</v>
      </c>
      <c r="T240" s="682">
        <f t="shared" si="41"/>
        <v>70</v>
      </c>
      <c r="U240" s="682">
        <f t="shared" si="42"/>
        <v>0</v>
      </c>
    </row>
    <row r="241" spans="1:21" s="657" customFormat="1" ht="53.25" customHeight="1">
      <c r="A241" s="683" t="s">
        <v>506</v>
      </c>
      <c r="B241" s="698" t="s">
        <v>546</v>
      </c>
      <c r="C241" s="698" t="s">
        <v>593</v>
      </c>
      <c r="D241" s="708"/>
      <c r="E241" s="682"/>
      <c r="F241" s="681">
        <v>10000</v>
      </c>
      <c r="G241" s="681"/>
      <c r="H241" s="681"/>
      <c r="I241" s="681">
        <v>10000</v>
      </c>
      <c r="J241" s="681"/>
      <c r="K241" s="681"/>
      <c r="L241" s="681"/>
      <c r="M241" s="681"/>
      <c r="N241" s="681"/>
      <c r="O241" s="681"/>
      <c r="P241" s="681"/>
      <c r="Q241" s="681"/>
      <c r="R241" s="681">
        <f t="shared" si="43"/>
        <v>10000</v>
      </c>
      <c r="S241" s="680">
        <f t="shared" si="40"/>
        <v>20000</v>
      </c>
      <c r="T241" s="682">
        <f t="shared" si="41"/>
        <v>20000</v>
      </c>
      <c r="U241" s="682">
        <f t="shared" si="42"/>
        <v>0</v>
      </c>
    </row>
    <row r="242" spans="1:21" s="657" customFormat="1" ht="78.75" customHeight="1">
      <c r="A242" s="683" t="s">
        <v>581</v>
      </c>
      <c r="B242" s="698" t="s">
        <v>546</v>
      </c>
      <c r="C242" s="698" t="s">
        <v>593</v>
      </c>
      <c r="D242" s="708"/>
      <c r="E242" s="682"/>
      <c r="F242" s="681"/>
      <c r="G242" s="681">
        <v>70.5</v>
      </c>
      <c r="H242" s="681"/>
      <c r="I242" s="681"/>
      <c r="J242" s="681"/>
      <c r="K242" s="681"/>
      <c r="L242" s="681"/>
      <c r="M242" s="681"/>
      <c r="N242" s="681"/>
      <c r="O242" s="681"/>
      <c r="P242" s="681"/>
      <c r="Q242" s="681"/>
      <c r="R242" s="681">
        <f t="shared" si="43"/>
        <v>0</v>
      </c>
      <c r="S242" s="680">
        <f t="shared" si="40"/>
        <v>70.5</v>
      </c>
      <c r="T242" s="682">
        <f t="shared" si="41"/>
        <v>0</v>
      </c>
      <c r="U242" s="682">
        <f t="shared" si="42"/>
        <v>70.5</v>
      </c>
    </row>
    <row r="243" spans="1:21" s="657" customFormat="1" ht="30.75" customHeight="1">
      <c r="A243" s="678" t="s">
        <v>524</v>
      </c>
      <c r="B243" s="699" t="s">
        <v>546</v>
      </c>
      <c r="C243" s="699" t="s">
        <v>526</v>
      </c>
      <c r="D243" s="680">
        <f>SUM(D244+D245+D246+D268+D271+D279+D280+D267)</f>
        <v>173986.7</v>
      </c>
      <c r="E243" s="682">
        <f t="shared" si="47"/>
        <v>139334.5</v>
      </c>
      <c r="F243" s="680">
        <f aca="true" t="shared" si="48" ref="F243:M243">SUM(F244+F245+F246+F268+F271+F279+F280)</f>
        <v>94173.4</v>
      </c>
      <c r="G243" s="680">
        <f>SUM(G244+G245+G246+G268+G271+G279+G280+G269)</f>
        <v>45161.1</v>
      </c>
      <c r="H243" s="680">
        <f t="shared" si="48"/>
        <v>0</v>
      </c>
      <c r="I243" s="680">
        <f>SUM(I244+I245+I246+I268+I271+I279+I280)</f>
        <v>0</v>
      </c>
      <c r="J243" s="680"/>
      <c r="K243" s="680">
        <f t="shared" si="48"/>
        <v>0</v>
      </c>
      <c r="L243" s="680">
        <f t="shared" si="48"/>
        <v>0</v>
      </c>
      <c r="M243" s="680">
        <f t="shared" si="48"/>
        <v>0</v>
      </c>
      <c r="N243" s="680">
        <f>SUM(N244+N245+N246+N268+N271+N279+N280+N269)</f>
        <v>0</v>
      </c>
      <c r="O243" s="680">
        <f>SUM(O244+O245+O246+O268+O271+O279+O280+O269)</f>
        <v>0</v>
      </c>
      <c r="P243" s="680">
        <f>SUM(P244+P245+P246+P268+P271+P279+P280+P269+P270)</f>
        <v>0</v>
      </c>
      <c r="Q243" s="680"/>
      <c r="R243" s="681">
        <f t="shared" si="43"/>
        <v>0</v>
      </c>
      <c r="S243" s="680">
        <f t="shared" si="40"/>
        <v>139334.5</v>
      </c>
      <c r="T243" s="682">
        <f t="shared" si="41"/>
        <v>94173.4</v>
      </c>
      <c r="U243" s="682">
        <f t="shared" si="42"/>
        <v>45161.1</v>
      </c>
    </row>
    <row r="244" spans="1:21" s="657" customFormat="1" ht="27" customHeight="1">
      <c r="A244" s="683" t="s">
        <v>320</v>
      </c>
      <c r="B244" s="698" t="s">
        <v>546</v>
      </c>
      <c r="C244" s="698" t="s">
        <v>526</v>
      </c>
      <c r="D244" s="681">
        <v>16331.6</v>
      </c>
      <c r="E244" s="682">
        <f t="shared" si="47"/>
        <v>18875.9</v>
      </c>
      <c r="F244" s="681">
        <v>18875.9</v>
      </c>
      <c r="G244" s="681"/>
      <c r="H244" s="681"/>
      <c r="I244" s="681"/>
      <c r="J244" s="681"/>
      <c r="K244" s="681"/>
      <c r="L244" s="681"/>
      <c r="M244" s="681"/>
      <c r="N244" s="681"/>
      <c r="O244" s="681"/>
      <c r="P244" s="681"/>
      <c r="Q244" s="681"/>
      <c r="R244" s="681">
        <f t="shared" si="43"/>
        <v>0</v>
      </c>
      <c r="S244" s="680">
        <f t="shared" si="40"/>
        <v>18875.9</v>
      </c>
      <c r="T244" s="682">
        <f t="shared" si="41"/>
        <v>18875.9</v>
      </c>
      <c r="U244" s="682">
        <f t="shared" si="42"/>
        <v>0</v>
      </c>
    </row>
    <row r="245" spans="1:21" s="657" customFormat="1" ht="28.5" customHeight="1">
      <c r="A245" s="683" t="s">
        <v>321</v>
      </c>
      <c r="B245" s="698" t="s">
        <v>546</v>
      </c>
      <c r="C245" s="698" t="s">
        <v>526</v>
      </c>
      <c r="D245" s="681">
        <f>SUM('[5]ДО (ХЭГ,ОК,ЦБ)'!$Q$27)</f>
        <v>27743.1</v>
      </c>
      <c r="E245" s="682">
        <f t="shared" si="47"/>
        <v>33177.3</v>
      </c>
      <c r="F245" s="681">
        <v>33177.3</v>
      </c>
      <c r="G245" s="681"/>
      <c r="H245" s="681"/>
      <c r="I245" s="681"/>
      <c r="J245" s="681"/>
      <c r="K245" s="681"/>
      <c r="L245" s="681"/>
      <c r="M245" s="681"/>
      <c r="N245" s="681"/>
      <c r="O245" s="681"/>
      <c r="P245" s="681"/>
      <c r="Q245" s="681"/>
      <c r="R245" s="681">
        <f t="shared" si="43"/>
        <v>0</v>
      </c>
      <c r="S245" s="680">
        <f t="shared" si="40"/>
        <v>33177.3</v>
      </c>
      <c r="T245" s="682">
        <f t="shared" si="41"/>
        <v>33177.3</v>
      </c>
      <c r="U245" s="682">
        <f t="shared" si="42"/>
        <v>0</v>
      </c>
    </row>
    <row r="246" spans="1:21" s="657" customFormat="1" ht="26.25" customHeight="1">
      <c r="A246" s="683" t="s">
        <v>7</v>
      </c>
      <c r="B246" s="698" t="s">
        <v>546</v>
      </c>
      <c r="C246" s="698" t="s">
        <v>526</v>
      </c>
      <c r="D246" s="681">
        <v>4423</v>
      </c>
      <c r="E246" s="682">
        <f t="shared" si="47"/>
        <v>4422.999999999999</v>
      </c>
      <c r="F246" s="681">
        <f>SUM(F247+F248+F249+F250+F251+F252+F253+F254+F255+F256+F257+F258+F259+F260+F261+F262+F263+F264+F265+F266+F267)</f>
        <v>4422.999999999999</v>
      </c>
      <c r="G246" s="681"/>
      <c r="H246" s="681">
        <f>SUM(H247+H248+H249+H250+H251+H252+H253+H254+H255+H256+H257+H258+H259+H260+H261+H262+H263+H264+H265+H266)</f>
        <v>0</v>
      </c>
      <c r="I246" s="681"/>
      <c r="J246" s="681"/>
      <c r="K246" s="681"/>
      <c r="L246" s="681"/>
      <c r="M246" s="681">
        <f>SUM(M247+M248+M249+M250+M251+M252+M253+M254+M255+M256+M257+M258+M259+M260+M261+M262+M263+M264+M265+M266)</f>
        <v>0</v>
      </c>
      <c r="N246" s="681">
        <f>SUM(N247+N248+N249+N250+N251+N252+N253+N254+N255+N256+N257+N258+N259+N260+N261+N262+N263+N264+N265+N266)</f>
        <v>0</v>
      </c>
      <c r="O246" s="681"/>
      <c r="P246" s="681">
        <f>SUM(P247+P248+P249+P250+P251+P252+P253+P254+P255+P256+P257+P258+P259+P260+P261+P262+P263+P264+P265+P266)</f>
        <v>0</v>
      </c>
      <c r="Q246" s="681"/>
      <c r="R246" s="681">
        <f t="shared" si="43"/>
        <v>0</v>
      </c>
      <c r="S246" s="680">
        <f t="shared" si="40"/>
        <v>4422.999999999999</v>
      </c>
      <c r="T246" s="682">
        <f t="shared" si="41"/>
        <v>4422.999999999999</v>
      </c>
      <c r="U246" s="682">
        <f t="shared" si="42"/>
        <v>0</v>
      </c>
    </row>
    <row r="247" spans="1:21" s="657" customFormat="1" ht="22.5" customHeight="1">
      <c r="A247" s="683" t="s">
        <v>985</v>
      </c>
      <c r="B247" s="698" t="s">
        <v>546</v>
      </c>
      <c r="C247" s="698" t="s">
        <v>526</v>
      </c>
      <c r="D247" s="681">
        <v>4423</v>
      </c>
      <c r="E247" s="682">
        <f t="shared" si="47"/>
        <v>3683.7</v>
      </c>
      <c r="F247" s="681">
        <v>3683.7</v>
      </c>
      <c r="G247" s="681"/>
      <c r="H247" s="681"/>
      <c r="I247" s="681">
        <v>-865</v>
      </c>
      <c r="J247" s="681"/>
      <c r="K247" s="681"/>
      <c r="L247" s="681"/>
      <c r="M247" s="681"/>
      <c r="N247" s="681"/>
      <c r="O247" s="681"/>
      <c r="P247" s="681"/>
      <c r="Q247" s="681"/>
      <c r="R247" s="681">
        <f t="shared" si="43"/>
        <v>-865</v>
      </c>
      <c r="S247" s="680">
        <f t="shared" si="40"/>
        <v>2818.7</v>
      </c>
      <c r="T247" s="682">
        <f t="shared" si="41"/>
        <v>2818.7</v>
      </c>
      <c r="U247" s="682">
        <f t="shared" si="42"/>
        <v>0</v>
      </c>
    </row>
    <row r="248" spans="1:21" s="657" customFormat="1" ht="24.75" customHeight="1">
      <c r="A248" s="683" t="s">
        <v>427</v>
      </c>
      <c r="B248" s="698" t="s">
        <v>546</v>
      </c>
      <c r="C248" s="698" t="s">
        <v>526</v>
      </c>
      <c r="D248" s="681"/>
      <c r="E248" s="682">
        <f aca="true" t="shared" si="49" ref="E248:E267">SUM(F248:G248)</f>
        <v>3.2</v>
      </c>
      <c r="F248" s="681">
        <v>3.2</v>
      </c>
      <c r="G248" s="681"/>
      <c r="H248" s="681"/>
      <c r="I248" s="681"/>
      <c r="J248" s="681"/>
      <c r="K248" s="681"/>
      <c r="L248" s="681"/>
      <c r="M248" s="681"/>
      <c r="N248" s="681"/>
      <c r="O248" s="681"/>
      <c r="P248" s="681"/>
      <c r="Q248" s="681"/>
      <c r="R248" s="681">
        <f t="shared" si="43"/>
        <v>0</v>
      </c>
      <c r="S248" s="680">
        <f t="shared" si="40"/>
        <v>3.2</v>
      </c>
      <c r="T248" s="682">
        <f t="shared" si="41"/>
        <v>3.2</v>
      </c>
      <c r="U248" s="682">
        <f t="shared" si="42"/>
        <v>0</v>
      </c>
    </row>
    <row r="249" spans="1:21" s="657" customFormat="1" ht="26.25" customHeight="1">
      <c r="A249" s="683" t="s">
        <v>428</v>
      </c>
      <c r="B249" s="698" t="s">
        <v>546</v>
      </c>
      <c r="C249" s="698" t="s">
        <v>526</v>
      </c>
      <c r="D249" s="681"/>
      <c r="E249" s="682">
        <f t="shared" si="49"/>
        <v>1.5</v>
      </c>
      <c r="F249" s="681">
        <v>1.5</v>
      </c>
      <c r="G249" s="681"/>
      <c r="H249" s="681"/>
      <c r="I249" s="681"/>
      <c r="J249" s="681"/>
      <c r="K249" s="681"/>
      <c r="L249" s="681"/>
      <c r="M249" s="681"/>
      <c r="N249" s="681"/>
      <c r="O249" s="681"/>
      <c r="P249" s="681"/>
      <c r="Q249" s="681"/>
      <c r="R249" s="681">
        <f t="shared" si="43"/>
        <v>0</v>
      </c>
      <c r="S249" s="680">
        <f t="shared" si="40"/>
        <v>1.5</v>
      </c>
      <c r="T249" s="682">
        <f t="shared" si="41"/>
        <v>1.5</v>
      </c>
      <c r="U249" s="682">
        <f t="shared" si="42"/>
        <v>0</v>
      </c>
    </row>
    <row r="250" spans="1:21" s="657" customFormat="1" ht="26.25" customHeight="1">
      <c r="A250" s="683" t="s">
        <v>429</v>
      </c>
      <c r="B250" s="698" t="s">
        <v>546</v>
      </c>
      <c r="C250" s="698" t="s">
        <v>526</v>
      </c>
      <c r="D250" s="681"/>
      <c r="E250" s="682">
        <f t="shared" si="49"/>
        <v>1.1</v>
      </c>
      <c r="F250" s="686">
        <v>1.1</v>
      </c>
      <c r="G250" s="681"/>
      <c r="H250" s="681"/>
      <c r="I250" s="681"/>
      <c r="J250" s="681"/>
      <c r="K250" s="681"/>
      <c r="L250" s="681"/>
      <c r="M250" s="681"/>
      <c r="N250" s="681"/>
      <c r="O250" s="681"/>
      <c r="P250" s="681"/>
      <c r="Q250" s="681"/>
      <c r="R250" s="681">
        <f t="shared" si="43"/>
        <v>0</v>
      </c>
      <c r="S250" s="680">
        <f t="shared" si="40"/>
        <v>1.1</v>
      </c>
      <c r="T250" s="682">
        <f t="shared" si="41"/>
        <v>1.1</v>
      </c>
      <c r="U250" s="682">
        <f t="shared" si="42"/>
        <v>0</v>
      </c>
    </row>
    <row r="251" spans="1:21" s="657" customFormat="1" ht="26.25" customHeight="1">
      <c r="A251" s="683" t="s">
        <v>430</v>
      </c>
      <c r="B251" s="698" t="s">
        <v>546</v>
      </c>
      <c r="C251" s="698" t="s">
        <v>526</v>
      </c>
      <c r="D251" s="681"/>
      <c r="E251" s="682">
        <f t="shared" si="49"/>
        <v>2.4</v>
      </c>
      <c r="F251" s="681">
        <v>2.4</v>
      </c>
      <c r="G251" s="681"/>
      <c r="H251" s="681"/>
      <c r="I251" s="681"/>
      <c r="J251" s="681"/>
      <c r="K251" s="681"/>
      <c r="L251" s="681"/>
      <c r="M251" s="681"/>
      <c r="N251" s="681"/>
      <c r="O251" s="681"/>
      <c r="P251" s="681"/>
      <c r="Q251" s="681"/>
      <c r="R251" s="681">
        <f t="shared" si="43"/>
        <v>0</v>
      </c>
      <c r="S251" s="680">
        <f t="shared" si="40"/>
        <v>2.4</v>
      </c>
      <c r="T251" s="682">
        <f t="shared" si="41"/>
        <v>2.4</v>
      </c>
      <c r="U251" s="682">
        <f t="shared" si="42"/>
        <v>0</v>
      </c>
    </row>
    <row r="252" spans="1:21" s="657" customFormat="1" ht="26.25" customHeight="1">
      <c r="A252" s="683" t="s">
        <v>431</v>
      </c>
      <c r="B252" s="698" t="s">
        <v>546</v>
      </c>
      <c r="C252" s="698" t="s">
        <v>526</v>
      </c>
      <c r="D252" s="681"/>
      <c r="E252" s="682">
        <f t="shared" si="49"/>
        <v>3.2</v>
      </c>
      <c r="F252" s="681">
        <v>3.2</v>
      </c>
      <c r="G252" s="681"/>
      <c r="H252" s="681"/>
      <c r="I252" s="681"/>
      <c r="J252" s="681"/>
      <c r="K252" s="681"/>
      <c r="L252" s="681"/>
      <c r="M252" s="681"/>
      <c r="N252" s="681"/>
      <c r="O252" s="681"/>
      <c r="P252" s="681"/>
      <c r="Q252" s="681"/>
      <c r="R252" s="681">
        <f t="shared" si="43"/>
        <v>0</v>
      </c>
      <c r="S252" s="680">
        <f t="shared" si="40"/>
        <v>3.2</v>
      </c>
      <c r="T252" s="682">
        <f t="shared" si="41"/>
        <v>3.2</v>
      </c>
      <c r="U252" s="682">
        <f t="shared" si="42"/>
        <v>0</v>
      </c>
    </row>
    <row r="253" spans="1:21" s="657" customFormat="1" ht="26.25" customHeight="1">
      <c r="A253" s="683" t="s">
        <v>432</v>
      </c>
      <c r="B253" s="698" t="s">
        <v>546</v>
      </c>
      <c r="C253" s="698" t="s">
        <v>526</v>
      </c>
      <c r="D253" s="681"/>
      <c r="E253" s="682">
        <f t="shared" si="49"/>
        <v>1.7</v>
      </c>
      <c r="F253" s="681">
        <v>1.7</v>
      </c>
      <c r="G253" s="681"/>
      <c r="H253" s="681"/>
      <c r="I253" s="681"/>
      <c r="J253" s="681"/>
      <c r="K253" s="681"/>
      <c r="L253" s="681"/>
      <c r="M253" s="681"/>
      <c r="N253" s="681"/>
      <c r="O253" s="681"/>
      <c r="P253" s="681"/>
      <c r="Q253" s="681"/>
      <c r="R253" s="681">
        <f t="shared" si="43"/>
        <v>0</v>
      </c>
      <c r="S253" s="680">
        <f t="shared" si="40"/>
        <v>1.7</v>
      </c>
      <c r="T253" s="682">
        <f t="shared" si="41"/>
        <v>1.7</v>
      </c>
      <c r="U253" s="682">
        <f t="shared" si="42"/>
        <v>0</v>
      </c>
    </row>
    <row r="254" spans="1:21" s="657" customFormat="1" ht="26.25" customHeight="1">
      <c r="A254" s="683" t="s">
        <v>433</v>
      </c>
      <c r="B254" s="698" t="s">
        <v>546</v>
      </c>
      <c r="C254" s="698" t="s">
        <v>526</v>
      </c>
      <c r="D254" s="681"/>
      <c r="E254" s="682">
        <f t="shared" si="49"/>
        <v>3</v>
      </c>
      <c r="F254" s="681">
        <v>3</v>
      </c>
      <c r="G254" s="681"/>
      <c r="H254" s="681"/>
      <c r="I254" s="681"/>
      <c r="J254" s="681"/>
      <c r="K254" s="681"/>
      <c r="L254" s="681"/>
      <c r="M254" s="681"/>
      <c r="N254" s="681"/>
      <c r="O254" s="681"/>
      <c r="P254" s="681"/>
      <c r="Q254" s="681"/>
      <c r="R254" s="681">
        <f t="shared" si="43"/>
        <v>0</v>
      </c>
      <c r="S254" s="680">
        <f t="shared" si="40"/>
        <v>3</v>
      </c>
      <c r="T254" s="682">
        <f t="shared" si="41"/>
        <v>3</v>
      </c>
      <c r="U254" s="682">
        <f t="shared" si="42"/>
        <v>0</v>
      </c>
    </row>
    <row r="255" spans="1:21" s="657" customFormat="1" ht="26.25" customHeight="1">
      <c r="A255" s="683" t="s">
        <v>626</v>
      </c>
      <c r="B255" s="698" t="s">
        <v>546</v>
      </c>
      <c r="C255" s="698" t="s">
        <v>526</v>
      </c>
      <c r="D255" s="681"/>
      <c r="E255" s="682">
        <f t="shared" si="49"/>
        <v>1.9</v>
      </c>
      <c r="F255" s="681">
        <v>1.9</v>
      </c>
      <c r="G255" s="681"/>
      <c r="H255" s="681"/>
      <c r="I255" s="681"/>
      <c r="J255" s="681"/>
      <c r="K255" s="681"/>
      <c r="L255" s="681"/>
      <c r="M255" s="681"/>
      <c r="N255" s="681"/>
      <c r="O255" s="681"/>
      <c r="P255" s="681"/>
      <c r="Q255" s="681"/>
      <c r="R255" s="681">
        <f t="shared" si="43"/>
        <v>0</v>
      </c>
      <c r="S255" s="680">
        <f t="shared" si="40"/>
        <v>1.9</v>
      </c>
      <c r="T255" s="682">
        <f t="shared" si="41"/>
        <v>1.9</v>
      </c>
      <c r="U255" s="682">
        <f t="shared" si="42"/>
        <v>0</v>
      </c>
    </row>
    <row r="256" spans="1:21" s="657" customFormat="1" ht="26.25" customHeight="1">
      <c r="A256" s="683" t="s">
        <v>434</v>
      </c>
      <c r="B256" s="698" t="s">
        <v>546</v>
      </c>
      <c r="C256" s="698" t="s">
        <v>526</v>
      </c>
      <c r="D256" s="681"/>
      <c r="E256" s="682">
        <f t="shared" si="49"/>
        <v>0.8</v>
      </c>
      <c r="F256" s="681">
        <v>0.8</v>
      </c>
      <c r="G256" s="681"/>
      <c r="H256" s="681"/>
      <c r="I256" s="681"/>
      <c r="J256" s="681"/>
      <c r="K256" s="681"/>
      <c r="L256" s="681"/>
      <c r="M256" s="681"/>
      <c r="N256" s="681"/>
      <c r="O256" s="681"/>
      <c r="P256" s="681"/>
      <c r="Q256" s="681"/>
      <c r="R256" s="681">
        <f t="shared" si="43"/>
        <v>0</v>
      </c>
      <c r="S256" s="680">
        <f t="shared" si="40"/>
        <v>0.8</v>
      </c>
      <c r="T256" s="682">
        <f t="shared" si="41"/>
        <v>0.8</v>
      </c>
      <c r="U256" s="682">
        <f t="shared" si="42"/>
        <v>0</v>
      </c>
    </row>
    <row r="257" spans="1:21" s="657" customFormat="1" ht="26.25" customHeight="1">
      <c r="A257" s="683" t="s">
        <v>435</v>
      </c>
      <c r="B257" s="698" t="s">
        <v>546</v>
      </c>
      <c r="C257" s="698" t="s">
        <v>526</v>
      </c>
      <c r="D257" s="681"/>
      <c r="E257" s="682">
        <f t="shared" si="49"/>
        <v>1.9</v>
      </c>
      <c r="F257" s="681">
        <v>1.9</v>
      </c>
      <c r="G257" s="681"/>
      <c r="H257" s="681"/>
      <c r="I257" s="681"/>
      <c r="J257" s="681"/>
      <c r="K257" s="681"/>
      <c r="L257" s="681"/>
      <c r="M257" s="681"/>
      <c r="N257" s="681"/>
      <c r="O257" s="681"/>
      <c r="P257" s="681"/>
      <c r="Q257" s="681"/>
      <c r="R257" s="681">
        <f t="shared" si="43"/>
        <v>0</v>
      </c>
      <c r="S257" s="680">
        <f t="shared" si="40"/>
        <v>1.9</v>
      </c>
      <c r="T257" s="682">
        <f t="shared" si="41"/>
        <v>1.9</v>
      </c>
      <c r="U257" s="682">
        <f t="shared" si="42"/>
        <v>0</v>
      </c>
    </row>
    <row r="258" spans="1:21" s="657" customFormat="1" ht="26.25" customHeight="1">
      <c r="A258" s="683" t="s">
        <v>440</v>
      </c>
      <c r="B258" s="698" t="s">
        <v>546</v>
      </c>
      <c r="C258" s="698" t="s">
        <v>526</v>
      </c>
      <c r="D258" s="681"/>
      <c r="E258" s="682">
        <f t="shared" si="49"/>
        <v>2.2</v>
      </c>
      <c r="F258" s="681">
        <v>2.2</v>
      </c>
      <c r="G258" s="681"/>
      <c r="H258" s="681"/>
      <c r="I258" s="681"/>
      <c r="J258" s="681"/>
      <c r="K258" s="681"/>
      <c r="L258" s="681"/>
      <c r="M258" s="681"/>
      <c r="N258" s="681"/>
      <c r="O258" s="681"/>
      <c r="P258" s="681"/>
      <c r="Q258" s="681"/>
      <c r="R258" s="681">
        <f t="shared" si="43"/>
        <v>0</v>
      </c>
      <c r="S258" s="680">
        <f t="shared" si="40"/>
        <v>2.2</v>
      </c>
      <c r="T258" s="682">
        <f t="shared" si="41"/>
        <v>2.2</v>
      </c>
      <c r="U258" s="682">
        <f t="shared" si="42"/>
        <v>0</v>
      </c>
    </row>
    <row r="259" spans="1:21" s="657" customFormat="1" ht="26.25" customHeight="1">
      <c r="A259" s="683" t="s">
        <v>619</v>
      </c>
      <c r="B259" s="698" t="s">
        <v>546</v>
      </c>
      <c r="C259" s="698" t="s">
        <v>526</v>
      </c>
      <c r="D259" s="681"/>
      <c r="E259" s="682">
        <f t="shared" si="49"/>
        <v>54.3</v>
      </c>
      <c r="F259" s="681">
        <v>54.3</v>
      </c>
      <c r="G259" s="681"/>
      <c r="H259" s="681"/>
      <c r="I259" s="681">
        <v>165</v>
      </c>
      <c r="J259" s="681"/>
      <c r="K259" s="681"/>
      <c r="L259" s="681"/>
      <c r="M259" s="681"/>
      <c r="N259" s="681"/>
      <c r="O259" s="681"/>
      <c r="P259" s="681"/>
      <c r="Q259" s="681"/>
      <c r="R259" s="681">
        <f t="shared" si="43"/>
        <v>165</v>
      </c>
      <c r="S259" s="680">
        <f t="shared" si="40"/>
        <v>219.3</v>
      </c>
      <c r="T259" s="682">
        <f t="shared" si="41"/>
        <v>219.3</v>
      </c>
      <c r="U259" s="682">
        <f t="shared" si="42"/>
        <v>0</v>
      </c>
    </row>
    <row r="260" spans="1:21" s="657" customFormat="1" ht="26.25" customHeight="1">
      <c r="A260" s="683" t="s">
        <v>620</v>
      </c>
      <c r="B260" s="698" t="s">
        <v>546</v>
      </c>
      <c r="C260" s="698" t="s">
        <v>526</v>
      </c>
      <c r="D260" s="681"/>
      <c r="E260" s="682">
        <f t="shared" si="49"/>
        <v>61.7</v>
      </c>
      <c r="F260" s="681">
        <v>61.7</v>
      </c>
      <c r="G260" s="681"/>
      <c r="H260" s="681"/>
      <c r="I260" s="681">
        <v>100</v>
      </c>
      <c r="J260" s="681"/>
      <c r="K260" s="681"/>
      <c r="L260" s="681"/>
      <c r="M260" s="681"/>
      <c r="N260" s="681"/>
      <c r="O260" s="681"/>
      <c r="P260" s="681"/>
      <c r="Q260" s="681"/>
      <c r="R260" s="681">
        <f t="shared" si="43"/>
        <v>100</v>
      </c>
      <c r="S260" s="680">
        <f t="shared" si="40"/>
        <v>161.7</v>
      </c>
      <c r="T260" s="682">
        <f t="shared" si="41"/>
        <v>161.7</v>
      </c>
      <c r="U260" s="682">
        <f t="shared" si="42"/>
        <v>0</v>
      </c>
    </row>
    <row r="261" spans="1:21" s="657" customFormat="1" ht="26.25" customHeight="1">
      <c r="A261" s="683" t="s">
        <v>621</v>
      </c>
      <c r="B261" s="698" t="s">
        <v>546</v>
      </c>
      <c r="C261" s="698" t="s">
        <v>526</v>
      </c>
      <c r="D261" s="681"/>
      <c r="E261" s="682">
        <f t="shared" si="49"/>
        <v>75.3</v>
      </c>
      <c r="F261" s="681">
        <v>75.3</v>
      </c>
      <c r="G261" s="681"/>
      <c r="H261" s="681"/>
      <c r="I261" s="681">
        <v>100</v>
      </c>
      <c r="J261" s="681"/>
      <c r="K261" s="681"/>
      <c r="L261" s="681"/>
      <c r="M261" s="681"/>
      <c r="N261" s="681"/>
      <c r="O261" s="681"/>
      <c r="P261" s="681"/>
      <c r="Q261" s="681"/>
      <c r="R261" s="681">
        <f t="shared" si="43"/>
        <v>100</v>
      </c>
      <c r="S261" s="680">
        <f t="shared" si="40"/>
        <v>175.3</v>
      </c>
      <c r="T261" s="682">
        <f t="shared" si="41"/>
        <v>175.3</v>
      </c>
      <c r="U261" s="682">
        <f t="shared" si="42"/>
        <v>0</v>
      </c>
    </row>
    <row r="262" spans="1:21" s="657" customFormat="1" ht="26.25" customHeight="1">
      <c r="A262" s="683" t="s">
        <v>622</v>
      </c>
      <c r="B262" s="698" t="s">
        <v>546</v>
      </c>
      <c r="C262" s="698" t="s">
        <v>526</v>
      </c>
      <c r="D262" s="681"/>
      <c r="E262" s="682">
        <f t="shared" si="49"/>
        <v>143.2</v>
      </c>
      <c r="F262" s="681">
        <v>143.2</v>
      </c>
      <c r="G262" s="681"/>
      <c r="H262" s="681"/>
      <c r="I262" s="681">
        <v>100</v>
      </c>
      <c r="J262" s="681"/>
      <c r="K262" s="681"/>
      <c r="L262" s="681"/>
      <c r="M262" s="681"/>
      <c r="N262" s="681"/>
      <c r="O262" s="681"/>
      <c r="P262" s="681"/>
      <c r="Q262" s="681"/>
      <c r="R262" s="681">
        <f t="shared" si="43"/>
        <v>100</v>
      </c>
      <c r="S262" s="680">
        <f t="shared" si="40"/>
        <v>243.2</v>
      </c>
      <c r="T262" s="682">
        <f t="shared" si="41"/>
        <v>243.2</v>
      </c>
      <c r="U262" s="682">
        <f t="shared" si="42"/>
        <v>0</v>
      </c>
    </row>
    <row r="263" spans="1:21" s="657" customFormat="1" ht="26.25" customHeight="1">
      <c r="A263" s="683" t="s">
        <v>623</v>
      </c>
      <c r="B263" s="698" t="s">
        <v>546</v>
      </c>
      <c r="C263" s="698" t="s">
        <v>526</v>
      </c>
      <c r="D263" s="681"/>
      <c r="E263" s="682">
        <f t="shared" si="49"/>
        <v>50.2</v>
      </c>
      <c r="F263" s="681">
        <v>50.2</v>
      </c>
      <c r="G263" s="681"/>
      <c r="H263" s="681"/>
      <c r="I263" s="681">
        <v>100</v>
      </c>
      <c r="J263" s="681"/>
      <c r="K263" s="681"/>
      <c r="L263" s="681"/>
      <c r="M263" s="681"/>
      <c r="N263" s="681"/>
      <c r="O263" s="681"/>
      <c r="P263" s="681"/>
      <c r="Q263" s="681"/>
      <c r="R263" s="681">
        <f t="shared" si="43"/>
        <v>100</v>
      </c>
      <c r="S263" s="680">
        <f t="shared" si="40"/>
        <v>150.2</v>
      </c>
      <c r="T263" s="682">
        <f t="shared" si="41"/>
        <v>150.2</v>
      </c>
      <c r="U263" s="682">
        <f t="shared" si="42"/>
        <v>0</v>
      </c>
    </row>
    <row r="264" spans="1:21" s="657" customFormat="1" ht="26.25" customHeight="1">
      <c r="A264" s="683" t="s">
        <v>624</v>
      </c>
      <c r="B264" s="698" t="s">
        <v>546</v>
      </c>
      <c r="C264" s="698" t="s">
        <v>526</v>
      </c>
      <c r="D264" s="681"/>
      <c r="E264" s="682">
        <f t="shared" si="49"/>
        <v>72.6</v>
      </c>
      <c r="F264" s="681">
        <v>72.6</v>
      </c>
      <c r="G264" s="681"/>
      <c r="H264" s="681"/>
      <c r="I264" s="681">
        <v>100</v>
      </c>
      <c r="J264" s="681"/>
      <c r="K264" s="681"/>
      <c r="L264" s="681"/>
      <c r="M264" s="681"/>
      <c r="N264" s="681"/>
      <c r="O264" s="681"/>
      <c r="P264" s="681"/>
      <c r="Q264" s="681"/>
      <c r="R264" s="681">
        <f t="shared" si="43"/>
        <v>100</v>
      </c>
      <c r="S264" s="680">
        <f t="shared" si="40"/>
        <v>172.6</v>
      </c>
      <c r="T264" s="682">
        <f t="shared" si="41"/>
        <v>172.6</v>
      </c>
      <c r="U264" s="682">
        <f t="shared" si="42"/>
        <v>0</v>
      </c>
    </row>
    <row r="265" spans="1:21" s="657" customFormat="1" ht="26.25" customHeight="1">
      <c r="A265" s="683" t="s">
        <v>625</v>
      </c>
      <c r="B265" s="698" t="s">
        <v>546</v>
      </c>
      <c r="C265" s="698" t="s">
        <v>526</v>
      </c>
      <c r="D265" s="681"/>
      <c r="E265" s="682">
        <f t="shared" si="49"/>
        <v>27.5</v>
      </c>
      <c r="F265" s="681">
        <v>27.5</v>
      </c>
      <c r="G265" s="681"/>
      <c r="H265" s="681"/>
      <c r="I265" s="681">
        <v>100</v>
      </c>
      <c r="J265" s="681"/>
      <c r="K265" s="681"/>
      <c r="L265" s="681"/>
      <c r="M265" s="681"/>
      <c r="N265" s="681"/>
      <c r="O265" s="681"/>
      <c r="P265" s="681"/>
      <c r="Q265" s="681"/>
      <c r="R265" s="681">
        <f t="shared" si="43"/>
        <v>100</v>
      </c>
      <c r="S265" s="680">
        <f t="shared" si="40"/>
        <v>127.5</v>
      </c>
      <c r="T265" s="682">
        <f t="shared" si="41"/>
        <v>127.5</v>
      </c>
      <c r="U265" s="682">
        <f t="shared" si="42"/>
        <v>0</v>
      </c>
    </row>
    <row r="266" spans="1:21" s="657" customFormat="1" ht="26.25" customHeight="1">
      <c r="A266" s="683" t="s">
        <v>16</v>
      </c>
      <c r="B266" s="698" t="s">
        <v>546</v>
      </c>
      <c r="C266" s="698" t="s">
        <v>526</v>
      </c>
      <c r="D266" s="681"/>
      <c r="E266" s="682">
        <f t="shared" si="49"/>
        <v>77.4</v>
      </c>
      <c r="F266" s="681">
        <v>77.4</v>
      </c>
      <c r="G266" s="681"/>
      <c r="H266" s="681"/>
      <c r="I266" s="681">
        <v>100</v>
      </c>
      <c r="J266" s="681"/>
      <c r="K266" s="681"/>
      <c r="L266" s="681"/>
      <c r="M266" s="681"/>
      <c r="N266" s="681"/>
      <c r="O266" s="681"/>
      <c r="P266" s="681"/>
      <c r="Q266" s="681"/>
      <c r="R266" s="681">
        <f t="shared" si="43"/>
        <v>100</v>
      </c>
      <c r="S266" s="680">
        <f t="shared" si="40"/>
        <v>177.4</v>
      </c>
      <c r="T266" s="682">
        <f t="shared" si="41"/>
        <v>177.4</v>
      </c>
      <c r="U266" s="682">
        <f t="shared" si="42"/>
        <v>0</v>
      </c>
    </row>
    <row r="267" spans="1:21" s="657" customFormat="1" ht="53.25" customHeight="1">
      <c r="A267" s="683" t="s">
        <v>17</v>
      </c>
      <c r="B267" s="698" t="s">
        <v>546</v>
      </c>
      <c r="C267" s="698" t="s">
        <v>526</v>
      </c>
      <c r="D267" s="681"/>
      <c r="E267" s="682">
        <f t="shared" si="49"/>
        <v>154.2</v>
      </c>
      <c r="F267" s="681">
        <v>154.2</v>
      </c>
      <c r="G267" s="681"/>
      <c r="H267" s="681"/>
      <c r="I267" s="681"/>
      <c r="J267" s="681"/>
      <c r="K267" s="681"/>
      <c r="L267" s="681"/>
      <c r="M267" s="681"/>
      <c r="N267" s="681"/>
      <c r="O267" s="681"/>
      <c r="P267" s="681"/>
      <c r="Q267" s="681"/>
      <c r="R267" s="681">
        <f t="shared" si="43"/>
        <v>0</v>
      </c>
      <c r="S267" s="680">
        <f t="shared" si="40"/>
        <v>154.2</v>
      </c>
      <c r="T267" s="682">
        <f t="shared" si="41"/>
        <v>154.2</v>
      </c>
      <c r="U267" s="682">
        <f t="shared" si="42"/>
        <v>0</v>
      </c>
    </row>
    <row r="268" spans="1:21" s="657" customFormat="1" ht="73.5" customHeight="1">
      <c r="A268" s="683" t="s">
        <v>679</v>
      </c>
      <c r="B268" s="698" t="s">
        <v>546</v>
      </c>
      <c r="C268" s="698" t="s">
        <v>526</v>
      </c>
      <c r="D268" s="681">
        <v>68813.2</v>
      </c>
      <c r="E268" s="682">
        <f>SUM(F268:G268)</f>
        <v>82401.4</v>
      </c>
      <c r="F268" s="681">
        <v>37697.2</v>
      </c>
      <c r="G268" s="681">
        <v>44704.2</v>
      </c>
      <c r="H268" s="681"/>
      <c r="I268" s="681"/>
      <c r="J268" s="681"/>
      <c r="K268" s="681"/>
      <c r="L268" s="681"/>
      <c r="M268" s="681"/>
      <c r="N268" s="681"/>
      <c r="O268" s="681"/>
      <c r="P268" s="681"/>
      <c r="Q268" s="681"/>
      <c r="R268" s="681">
        <f t="shared" si="43"/>
        <v>0</v>
      </c>
      <c r="S268" s="680">
        <f t="shared" si="40"/>
        <v>82401.4</v>
      </c>
      <c r="T268" s="682">
        <f t="shared" si="41"/>
        <v>37697.2</v>
      </c>
      <c r="U268" s="682">
        <f t="shared" si="42"/>
        <v>44704.2</v>
      </c>
    </row>
    <row r="269" spans="1:21" s="657" customFormat="1" ht="49.5" customHeight="1">
      <c r="A269" s="683" t="s">
        <v>404</v>
      </c>
      <c r="B269" s="698" t="s">
        <v>546</v>
      </c>
      <c r="C269" s="698" t="s">
        <v>526</v>
      </c>
      <c r="D269" s="681"/>
      <c r="E269" s="682">
        <f>SUM(F269:G269)</f>
        <v>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>
        <f t="shared" si="43"/>
        <v>0</v>
      </c>
      <c r="S269" s="680">
        <f t="shared" si="40"/>
        <v>0</v>
      </c>
      <c r="T269" s="682">
        <f t="shared" si="41"/>
        <v>0</v>
      </c>
      <c r="U269" s="682">
        <f t="shared" si="42"/>
        <v>0</v>
      </c>
    </row>
    <row r="270" spans="1:21" s="657" customFormat="1" ht="49.5" customHeight="1" hidden="1">
      <c r="A270" s="683"/>
      <c r="B270" s="698"/>
      <c r="C270" s="698"/>
      <c r="D270" s="681"/>
      <c r="E270" s="682"/>
      <c r="F270" s="681"/>
      <c r="G270" s="681"/>
      <c r="H270" s="681"/>
      <c r="I270" s="681"/>
      <c r="J270" s="681"/>
      <c r="K270" s="681"/>
      <c r="L270" s="681"/>
      <c r="M270" s="681"/>
      <c r="N270" s="681"/>
      <c r="O270" s="681"/>
      <c r="P270" s="681"/>
      <c r="Q270" s="681"/>
      <c r="R270" s="681">
        <f t="shared" si="43"/>
        <v>0</v>
      </c>
      <c r="S270" s="680">
        <f t="shared" si="40"/>
        <v>0</v>
      </c>
      <c r="T270" s="682">
        <f t="shared" si="41"/>
        <v>0</v>
      </c>
      <c r="U270" s="682">
        <f t="shared" si="42"/>
        <v>0</v>
      </c>
    </row>
    <row r="271" spans="1:21" s="657" customFormat="1" ht="35.25" customHeight="1">
      <c r="A271" s="683" t="s">
        <v>322</v>
      </c>
      <c r="B271" s="698" t="s">
        <v>546</v>
      </c>
      <c r="C271" s="698" t="s">
        <v>526</v>
      </c>
      <c r="D271" s="681">
        <v>1506</v>
      </c>
      <c r="E271" s="682">
        <f>SUM(G271)</f>
        <v>456.9</v>
      </c>
      <c r="F271" s="681"/>
      <c r="G271" s="681">
        <f>SUM(G277+G278+G272+G273+G274+G275+G276)</f>
        <v>456.9</v>
      </c>
      <c r="H271" s="681">
        <f aca="true" t="shared" si="50" ref="H271:O271">SUM(H277+H278)</f>
        <v>0</v>
      </c>
      <c r="I271" s="681">
        <f t="shared" si="50"/>
        <v>0</v>
      </c>
      <c r="J271" s="681">
        <f t="shared" si="50"/>
        <v>0</v>
      </c>
      <c r="K271" s="681">
        <f t="shared" si="50"/>
        <v>0</v>
      </c>
      <c r="L271" s="681">
        <f t="shared" si="50"/>
        <v>0</v>
      </c>
      <c r="M271" s="681">
        <f t="shared" si="50"/>
        <v>0</v>
      </c>
      <c r="N271" s="681">
        <f t="shared" si="50"/>
        <v>0</v>
      </c>
      <c r="O271" s="681">
        <f t="shared" si="50"/>
        <v>0</v>
      </c>
      <c r="P271" s="681">
        <f>SUM(P277+P278+P276+P275+P274+P273+P272)</f>
        <v>0</v>
      </c>
      <c r="Q271" s="681"/>
      <c r="R271" s="681">
        <f t="shared" si="43"/>
        <v>0</v>
      </c>
      <c r="S271" s="680">
        <f aca="true" t="shared" si="51" ref="S271:S334">SUM(T271:U271)</f>
        <v>456.9</v>
      </c>
      <c r="T271" s="682">
        <f aca="true" t="shared" si="52" ref="T271:T334">SUM(F271+I271+J271+K271+L271+M271+N271)</f>
        <v>0</v>
      </c>
      <c r="U271" s="682">
        <f aca="true" t="shared" si="53" ref="U271:U334">SUM(G271+O271+P271)</f>
        <v>456.9</v>
      </c>
    </row>
    <row r="272" spans="1:21" s="657" customFormat="1" ht="26.25" customHeight="1">
      <c r="A272" s="683" t="s">
        <v>619</v>
      </c>
      <c r="B272" s="698" t="s">
        <v>546</v>
      </c>
      <c r="C272" s="698" t="s">
        <v>526</v>
      </c>
      <c r="D272" s="681"/>
      <c r="E272" s="682"/>
      <c r="F272" s="681"/>
      <c r="G272" s="681">
        <v>45</v>
      </c>
      <c r="H272" s="681"/>
      <c r="I272" s="681"/>
      <c r="J272" s="681"/>
      <c r="K272" s="681"/>
      <c r="L272" s="681"/>
      <c r="M272" s="681"/>
      <c r="N272" s="681"/>
      <c r="O272" s="681"/>
      <c r="P272" s="681"/>
      <c r="Q272" s="681"/>
      <c r="R272" s="681">
        <f t="shared" si="43"/>
        <v>0</v>
      </c>
      <c r="S272" s="680">
        <f t="shared" si="51"/>
        <v>45</v>
      </c>
      <c r="T272" s="682">
        <f t="shared" si="52"/>
        <v>0</v>
      </c>
      <c r="U272" s="682">
        <f t="shared" si="53"/>
        <v>45</v>
      </c>
    </row>
    <row r="273" spans="1:21" s="657" customFormat="1" ht="26.25" customHeight="1">
      <c r="A273" s="683" t="s">
        <v>620</v>
      </c>
      <c r="B273" s="698" t="s">
        <v>546</v>
      </c>
      <c r="C273" s="698" t="s">
        <v>526</v>
      </c>
      <c r="D273" s="681"/>
      <c r="E273" s="682"/>
      <c r="F273" s="681"/>
      <c r="G273" s="681">
        <v>37</v>
      </c>
      <c r="H273" s="681"/>
      <c r="I273" s="681"/>
      <c r="J273" s="681"/>
      <c r="K273" s="681"/>
      <c r="L273" s="681"/>
      <c r="M273" s="681"/>
      <c r="N273" s="681"/>
      <c r="O273" s="681"/>
      <c r="P273" s="681"/>
      <c r="Q273" s="681"/>
      <c r="R273" s="681">
        <f t="shared" si="43"/>
        <v>0</v>
      </c>
      <c r="S273" s="680">
        <f t="shared" si="51"/>
        <v>37</v>
      </c>
      <c r="T273" s="682">
        <f t="shared" si="52"/>
        <v>0</v>
      </c>
      <c r="U273" s="682">
        <f t="shared" si="53"/>
        <v>37</v>
      </c>
    </row>
    <row r="274" spans="1:21" s="657" customFormat="1" ht="26.25" customHeight="1">
      <c r="A274" s="683" t="s">
        <v>621</v>
      </c>
      <c r="B274" s="698" t="s">
        <v>546</v>
      </c>
      <c r="C274" s="698" t="s">
        <v>526</v>
      </c>
      <c r="D274" s="681"/>
      <c r="E274" s="682"/>
      <c r="F274" s="681"/>
      <c r="G274" s="681">
        <v>48</v>
      </c>
      <c r="H274" s="681"/>
      <c r="I274" s="681"/>
      <c r="J274" s="681"/>
      <c r="K274" s="681"/>
      <c r="L274" s="681"/>
      <c r="M274" s="681"/>
      <c r="N274" s="681"/>
      <c r="O274" s="681"/>
      <c r="P274" s="681"/>
      <c r="Q274" s="681"/>
      <c r="R274" s="681">
        <f t="shared" si="43"/>
        <v>0</v>
      </c>
      <c r="S274" s="680">
        <f t="shared" si="51"/>
        <v>48</v>
      </c>
      <c r="T274" s="682">
        <f t="shared" si="52"/>
        <v>0</v>
      </c>
      <c r="U274" s="682">
        <f t="shared" si="53"/>
        <v>48</v>
      </c>
    </row>
    <row r="275" spans="1:21" s="657" customFormat="1" ht="26.25" customHeight="1">
      <c r="A275" s="683" t="s">
        <v>622</v>
      </c>
      <c r="B275" s="698" t="s">
        <v>546</v>
      </c>
      <c r="C275" s="698" t="s">
        <v>526</v>
      </c>
      <c r="D275" s="681"/>
      <c r="E275" s="682"/>
      <c r="F275" s="681"/>
      <c r="G275" s="681">
        <v>108</v>
      </c>
      <c r="H275" s="681"/>
      <c r="I275" s="681"/>
      <c r="J275" s="681"/>
      <c r="K275" s="681"/>
      <c r="L275" s="681"/>
      <c r="M275" s="681"/>
      <c r="N275" s="681"/>
      <c r="O275" s="681"/>
      <c r="P275" s="681"/>
      <c r="Q275" s="681"/>
      <c r="R275" s="681">
        <f t="shared" si="43"/>
        <v>0</v>
      </c>
      <c r="S275" s="680">
        <f t="shared" si="51"/>
        <v>108</v>
      </c>
      <c r="T275" s="682">
        <f t="shared" si="52"/>
        <v>0</v>
      </c>
      <c r="U275" s="682">
        <f t="shared" si="53"/>
        <v>108</v>
      </c>
    </row>
    <row r="276" spans="1:21" s="657" customFormat="1" ht="26.25" customHeight="1">
      <c r="A276" s="683" t="s">
        <v>624</v>
      </c>
      <c r="B276" s="698" t="s">
        <v>546</v>
      </c>
      <c r="C276" s="698" t="s">
        <v>526</v>
      </c>
      <c r="D276" s="681"/>
      <c r="E276" s="682"/>
      <c r="F276" s="681"/>
      <c r="G276" s="681">
        <v>55</v>
      </c>
      <c r="H276" s="681"/>
      <c r="I276" s="681"/>
      <c r="J276" s="681"/>
      <c r="K276" s="681"/>
      <c r="L276" s="681"/>
      <c r="M276" s="681"/>
      <c r="N276" s="681"/>
      <c r="O276" s="681"/>
      <c r="P276" s="681"/>
      <c r="Q276" s="681"/>
      <c r="R276" s="681">
        <f t="shared" si="43"/>
        <v>0</v>
      </c>
      <c r="S276" s="680">
        <f t="shared" si="51"/>
        <v>55</v>
      </c>
      <c r="T276" s="682">
        <f t="shared" si="52"/>
        <v>0</v>
      </c>
      <c r="U276" s="682">
        <f t="shared" si="53"/>
        <v>55</v>
      </c>
    </row>
    <row r="277" spans="1:21" s="657" customFormat="1" ht="26.25" customHeight="1">
      <c r="A277" s="683" t="s">
        <v>985</v>
      </c>
      <c r="B277" s="698" t="s">
        <v>546</v>
      </c>
      <c r="C277" s="698" t="s">
        <v>526</v>
      </c>
      <c r="D277" s="681"/>
      <c r="E277" s="682">
        <f>SUM(G277)</f>
        <v>161.1</v>
      </c>
      <c r="F277" s="681"/>
      <c r="G277" s="681">
        <v>161.1</v>
      </c>
      <c r="H277" s="681"/>
      <c r="I277" s="681"/>
      <c r="J277" s="681"/>
      <c r="K277" s="681"/>
      <c r="L277" s="681"/>
      <c r="M277" s="681"/>
      <c r="N277" s="681"/>
      <c r="O277" s="681"/>
      <c r="P277" s="681"/>
      <c r="Q277" s="681"/>
      <c r="R277" s="681">
        <f t="shared" si="43"/>
        <v>0</v>
      </c>
      <c r="S277" s="680">
        <f t="shared" si="51"/>
        <v>161.1</v>
      </c>
      <c r="T277" s="682">
        <f t="shared" si="52"/>
        <v>0</v>
      </c>
      <c r="U277" s="682">
        <f t="shared" si="53"/>
        <v>161.1</v>
      </c>
    </row>
    <row r="278" spans="1:21" s="657" customFormat="1" ht="46.5" customHeight="1">
      <c r="A278" s="683" t="s">
        <v>627</v>
      </c>
      <c r="B278" s="698" t="s">
        <v>546</v>
      </c>
      <c r="C278" s="698" t="s">
        <v>526</v>
      </c>
      <c r="D278" s="681"/>
      <c r="E278" s="682">
        <f>SUM(G278)</f>
        <v>2.8</v>
      </c>
      <c r="F278" s="681"/>
      <c r="G278" s="681">
        <v>2.8</v>
      </c>
      <c r="H278" s="681"/>
      <c r="I278" s="681"/>
      <c r="J278" s="681"/>
      <c r="K278" s="681"/>
      <c r="L278" s="681"/>
      <c r="M278" s="681"/>
      <c r="N278" s="681"/>
      <c r="O278" s="681"/>
      <c r="P278" s="681"/>
      <c r="Q278" s="681"/>
      <c r="R278" s="681">
        <f aca="true" t="shared" si="54" ref="R278:R341">SUM(H278:Q278)</f>
        <v>0</v>
      </c>
      <c r="S278" s="680">
        <f t="shared" si="51"/>
        <v>2.8</v>
      </c>
      <c r="T278" s="682">
        <f t="shared" si="52"/>
        <v>0</v>
      </c>
      <c r="U278" s="682">
        <f t="shared" si="53"/>
        <v>2.8</v>
      </c>
    </row>
    <row r="279" spans="1:21" s="657" customFormat="1" ht="46.5" customHeight="1">
      <c r="A279" s="683" t="s">
        <v>637</v>
      </c>
      <c r="B279" s="698" t="s">
        <v>546</v>
      </c>
      <c r="C279" s="698" t="s">
        <v>526</v>
      </c>
      <c r="D279" s="681">
        <v>55119.8</v>
      </c>
      <c r="E279" s="682">
        <f>SUM(F279:G279)</f>
        <v>0</v>
      </c>
      <c r="F279" s="681">
        <v>0</v>
      </c>
      <c r="G279" s="681">
        <v>0</v>
      </c>
      <c r="H279" s="681"/>
      <c r="I279" s="686"/>
      <c r="J279" s="686"/>
      <c r="K279" s="686"/>
      <c r="L279" s="686"/>
      <c r="M279" s="681"/>
      <c r="N279" s="681"/>
      <c r="O279" s="681"/>
      <c r="P279" s="681"/>
      <c r="Q279" s="681"/>
      <c r="R279" s="681">
        <f t="shared" si="54"/>
        <v>0</v>
      </c>
      <c r="S279" s="680">
        <f t="shared" si="51"/>
        <v>0</v>
      </c>
      <c r="T279" s="682">
        <f t="shared" si="52"/>
        <v>0</v>
      </c>
      <c r="U279" s="682">
        <f t="shared" si="53"/>
        <v>0</v>
      </c>
    </row>
    <row r="280" spans="1:21" s="657" customFormat="1" ht="51" customHeight="1">
      <c r="A280" s="683" t="s">
        <v>639</v>
      </c>
      <c r="B280" s="698" t="s">
        <v>546</v>
      </c>
      <c r="C280" s="698" t="s">
        <v>526</v>
      </c>
      <c r="D280" s="681">
        <v>50</v>
      </c>
      <c r="E280" s="682">
        <f>SUM(F280:G280)</f>
        <v>0</v>
      </c>
      <c r="F280" s="681"/>
      <c r="G280" s="681">
        <v>0</v>
      </c>
      <c r="H280" s="681"/>
      <c r="I280" s="681"/>
      <c r="J280" s="681"/>
      <c r="K280" s="681"/>
      <c r="L280" s="681"/>
      <c r="M280" s="681"/>
      <c r="N280" s="681"/>
      <c r="O280" s="681"/>
      <c r="P280" s="681"/>
      <c r="Q280" s="681"/>
      <c r="R280" s="681">
        <f t="shared" si="54"/>
        <v>0</v>
      </c>
      <c r="S280" s="680">
        <f t="shared" si="51"/>
        <v>0</v>
      </c>
      <c r="T280" s="682">
        <f t="shared" si="52"/>
        <v>0</v>
      </c>
      <c r="U280" s="682">
        <f t="shared" si="53"/>
        <v>0</v>
      </c>
    </row>
    <row r="281" spans="1:21" s="657" customFormat="1" ht="30.75" customHeight="1">
      <c r="A281" s="678" t="s">
        <v>950</v>
      </c>
      <c r="B281" s="699" t="s">
        <v>546</v>
      </c>
      <c r="C281" s="679" t="s">
        <v>546</v>
      </c>
      <c r="D281" s="682">
        <f>SUM(D282+D305+D306+D308+D303)</f>
        <v>40829.7</v>
      </c>
      <c r="E281" s="682">
        <f>SUM(G281+F281)</f>
        <v>62623.10000000001</v>
      </c>
      <c r="F281" s="682">
        <f>SUM(F282+F305+F306+F308)</f>
        <v>48096.70000000001</v>
      </c>
      <c r="G281" s="682">
        <f>SUM(G282+G305+G306+G308+G304+G307)</f>
        <v>14526.4</v>
      </c>
      <c r="H281" s="682">
        <f aca="true" t="shared" si="55" ref="H281:O281">SUM(H282+H305+H306+H308)</f>
        <v>0</v>
      </c>
      <c r="I281" s="682">
        <f t="shared" si="55"/>
        <v>0</v>
      </c>
      <c r="J281" s="682">
        <f t="shared" si="55"/>
        <v>0</v>
      </c>
      <c r="K281" s="682">
        <f t="shared" si="55"/>
        <v>0</v>
      </c>
      <c r="L281" s="682">
        <f t="shared" si="55"/>
        <v>0</v>
      </c>
      <c r="M281" s="682">
        <f t="shared" si="55"/>
        <v>0</v>
      </c>
      <c r="N281" s="682">
        <f t="shared" si="55"/>
        <v>0</v>
      </c>
      <c r="O281" s="682">
        <f t="shared" si="55"/>
        <v>0</v>
      </c>
      <c r="P281" s="682">
        <f>SUM(P282+P305+P306+P308+P304+P307)</f>
        <v>0</v>
      </c>
      <c r="Q281" s="682">
        <f>SUM(Q282+Q305+Q306+Q308+Q304)</f>
        <v>0</v>
      </c>
      <c r="R281" s="681">
        <f t="shared" si="54"/>
        <v>0</v>
      </c>
      <c r="S281" s="680">
        <f t="shared" si="51"/>
        <v>62623.10000000001</v>
      </c>
      <c r="T281" s="682">
        <f t="shared" si="52"/>
        <v>48096.70000000001</v>
      </c>
      <c r="U281" s="682">
        <f t="shared" si="53"/>
        <v>14526.4</v>
      </c>
    </row>
    <row r="282" spans="1:21" s="657" customFormat="1" ht="73.5" customHeight="1">
      <c r="A282" s="683" t="s">
        <v>706</v>
      </c>
      <c r="B282" s="698" t="s">
        <v>546</v>
      </c>
      <c r="C282" s="684" t="s">
        <v>546</v>
      </c>
      <c r="D282" s="681">
        <v>9140.7</v>
      </c>
      <c r="E282" s="682">
        <f>SUM(F282:G282)</f>
        <v>25783.7</v>
      </c>
      <c r="F282" s="681">
        <f>SUM(F283+F284+F285+F286+F287+F288+F289+F290+F291+F292+F293+F294+F295+F296+F297++F298+F299+F300+F301+F302+F303)</f>
        <v>12468.400000000001</v>
      </c>
      <c r="G282" s="681">
        <f>SUM(G283+G284+G285+G286+G287+G288+G289+G290+G291+G292+G293+G294+G295+G296+G297++G298+G299+G300+G301+G301+G302+G303)</f>
        <v>13315.3</v>
      </c>
      <c r="H282" s="681">
        <f aca="true" t="shared" si="56" ref="H282:P282">SUM(H283+H284+H285+H286+H287+H288+H289+H290+H291+H292+H293+H294+H295+H296+H297++H298+H299+H300+H301+H302+H303)</f>
        <v>0</v>
      </c>
      <c r="I282" s="681">
        <f t="shared" si="56"/>
        <v>0</v>
      </c>
      <c r="J282" s="681">
        <f t="shared" si="56"/>
        <v>0</v>
      </c>
      <c r="K282" s="681">
        <f t="shared" si="56"/>
        <v>0</v>
      </c>
      <c r="L282" s="681">
        <f t="shared" si="56"/>
        <v>0</v>
      </c>
      <c r="M282" s="681">
        <f t="shared" si="56"/>
        <v>0</v>
      </c>
      <c r="N282" s="681">
        <f t="shared" si="56"/>
        <v>0</v>
      </c>
      <c r="O282" s="681">
        <f t="shared" si="56"/>
        <v>0</v>
      </c>
      <c r="P282" s="681">
        <f t="shared" si="56"/>
        <v>0</v>
      </c>
      <c r="Q282" s="681"/>
      <c r="R282" s="681">
        <f t="shared" si="54"/>
        <v>0</v>
      </c>
      <c r="S282" s="680">
        <f t="shared" si="51"/>
        <v>25783.7</v>
      </c>
      <c r="T282" s="682">
        <f t="shared" si="52"/>
        <v>12468.400000000001</v>
      </c>
      <c r="U282" s="682">
        <f t="shared" si="53"/>
        <v>13315.3</v>
      </c>
    </row>
    <row r="283" spans="1:21" s="657" customFormat="1" ht="30.75" customHeight="1">
      <c r="A283" s="683" t="s">
        <v>770</v>
      </c>
      <c r="B283" s="698" t="s">
        <v>546</v>
      </c>
      <c r="C283" s="684" t="s">
        <v>546</v>
      </c>
      <c r="D283" s="681">
        <v>9140.7</v>
      </c>
      <c r="E283" s="682">
        <f>SUM(F283:G283)</f>
        <v>10045.400000000001</v>
      </c>
      <c r="F283" s="681">
        <v>2932.3</v>
      </c>
      <c r="G283" s="681">
        <v>7113.1</v>
      </c>
      <c r="H283" s="681"/>
      <c r="I283" s="681"/>
      <c r="J283" s="681"/>
      <c r="K283" s="681"/>
      <c r="L283" s="681"/>
      <c r="M283" s="681"/>
      <c r="N283" s="681"/>
      <c r="O283" s="681"/>
      <c r="P283" s="681"/>
      <c r="Q283" s="681"/>
      <c r="R283" s="681">
        <f t="shared" si="54"/>
        <v>0</v>
      </c>
      <c r="S283" s="680">
        <f t="shared" si="51"/>
        <v>10045.400000000001</v>
      </c>
      <c r="T283" s="682">
        <f t="shared" si="52"/>
        <v>2932.3</v>
      </c>
      <c r="U283" s="682">
        <f t="shared" si="53"/>
        <v>7113.1</v>
      </c>
    </row>
    <row r="284" spans="1:21" s="657" customFormat="1" ht="25.5" customHeight="1">
      <c r="A284" s="683" t="s">
        <v>619</v>
      </c>
      <c r="B284" s="698" t="s">
        <v>546</v>
      </c>
      <c r="C284" s="684" t="s">
        <v>546</v>
      </c>
      <c r="D284" s="681"/>
      <c r="E284" s="682">
        <f aca="true" t="shared" si="57" ref="E284:E303">SUM(F284:G284)</f>
        <v>270.6</v>
      </c>
      <c r="F284" s="681">
        <v>270.6</v>
      </c>
      <c r="G284" s="681"/>
      <c r="H284" s="681"/>
      <c r="I284" s="681"/>
      <c r="J284" s="681"/>
      <c r="K284" s="681"/>
      <c r="L284" s="681"/>
      <c r="M284" s="681"/>
      <c r="N284" s="681"/>
      <c r="O284" s="681"/>
      <c r="P284" s="681"/>
      <c r="Q284" s="681"/>
      <c r="R284" s="681">
        <f t="shared" si="54"/>
        <v>0</v>
      </c>
      <c r="S284" s="680">
        <f t="shared" si="51"/>
        <v>270.6</v>
      </c>
      <c r="T284" s="682">
        <f t="shared" si="52"/>
        <v>270.6</v>
      </c>
      <c r="U284" s="682">
        <f t="shared" si="53"/>
        <v>0</v>
      </c>
    </row>
    <row r="285" spans="1:21" s="657" customFormat="1" ht="24" customHeight="1">
      <c r="A285" s="683" t="s">
        <v>620</v>
      </c>
      <c r="B285" s="698" t="s">
        <v>546</v>
      </c>
      <c r="C285" s="684" t="s">
        <v>546</v>
      </c>
      <c r="D285" s="681"/>
      <c r="E285" s="682">
        <f t="shared" si="57"/>
        <v>209.4</v>
      </c>
      <c r="F285" s="681">
        <v>209.4</v>
      </c>
      <c r="G285" s="681"/>
      <c r="H285" s="681"/>
      <c r="I285" s="681"/>
      <c r="J285" s="681"/>
      <c r="K285" s="681"/>
      <c r="L285" s="681"/>
      <c r="M285" s="681"/>
      <c r="N285" s="681"/>
      <c r="O285" s="681"/>
      <c r="P285" s="681"/>
      <c r="Q285" s="681"/>
      <c r="R285" s="681">
        <f t="shared" si="54"/>
        <v>0</v>
      </c>
      <c r="S285" s="680">
        <f t="shared" si="51"/>
        <v>209.4</v>
      </c>
      <c r="T285" s="682">
        <f t="shared" si="52"/>
        <v>209.4</v>
      </c>
      <c r="U285" s="682">
        <f t="shared" si="53"/>
        <v>0</v>
      </c>
    </row>
    <row r="286" spans="1:21" s="657" customFormat="1" ht="25.5" customHeight="1">
      <c r="A286" s="683" t="s">
        <v>621</v>
      </c>
      <c r="B286" s="698" t="s">
        <v>546</v>
      </c>
      <c r="C286" s="684" t="s">
        <v>546</v>
      </c>
      <c r="D286" s="681"/>
      <c r="E286" s="682">
        <f t="shared" si="57"/>
        <v>257.7</v>
      </c>
      <c r="F286" s="681">
        <v>257.7</v>
      </c>
      <c r="G286" s="681"/>
      <c r="H286" s="681"/>
      <c r="I286" s="681"/>
      <c r="J286" s="681"/>
      <c r="K286" s="681"/>
      <c r="L286" s="681"/>
      <c r="M286" s="681"/>
      <c r="N286" s="681"/>
      <c r="O286" s="681"/>
      <c r="P286" s="681"/>
      <c r="Q286" s="681"/>
      <c r="R286" s="681">
        <f t="shared" si="54"/>
        <v>0</v>
      </c>
      <c r="S286" s="680">
        <f t="shared" si="51"/>
        <v>257.7</v>
      </c>
      <c r="T286" s="682">
        <f t="shared" si="52"/>
        <v>257.7</v>
      </c>
      <c r="U286" s="682">
        <f t="shared" si="53"/>
        <v>0</v>
      </c>
    </row>
    <row r="287" spans="1:21" s="657" customFormat="1" ht="24" customHeight="1">
      <c r="A287" s="683" t="s">
        <v>622</v>
      </c>
      <c r="B287" s="698" t="s">
        <v>546</v>
      </c>
      <c r="C287" s="684" t="s">
        <v>546</v>
      </c>
      <c r="D287" s="681"/>
      <c r="E287" s="682">
        <f t="shared" si="57"/>
        <v>438.5</v>
      </c>
      <c r="F287" s="681">
        <v>438.5</v>
      </c>
      <c r="G287" s="681"/>
      <c r="H287" s="681"/>
      <c r="I287" s="681"/>
      <c r="J287" s="681"/>
      <c r="K287" s="681"/>
      <c r="L287" s="681"/>
      <c r="M287" s="681"/>
      <c r="N287" s="681"/>
      <c r="O287" s="681"/>
      <c r="P287" s="681"/>
      <c r="Q287" s="681"/>
      <c r="R287" s="681">
        <f t="shared" si="54"/>
        <v>0</v>
      </c>
      <c r="S287" s="680">
        <f t="shared" si="51"/>
        <v>438.5</v>
      </c>
      <c r="T287" s="682">
        <f t="shared" si="52"/>
        <v>438.5</v>
      </c>
      <c r="U287" s="682">
        <f t="shared" si="53"/>
        <v>0</v>
      </c>
    </row>
    <row r="288" spans="1:21" s="657" customFormat="1" ht="24" customHeight="1">
      <c r="A288" s="683" t="s">
        <v>623</v>
      </c>
      <c r="B288" s="698" t="s">
        <v>546</v>
      </c>
      <c r="C288" s="684" t="s">
        <v>546</v>
      </c>
      <c r="D288" s="681"/>
      <c r="E288" s="682">
        <f t="shared" si="57"/>
        <v>363.9</v>
      </c>
      <c r="F288" s="681">
        <v>363.9</v>
      </c>
      <c r="G288" s="681"/>
      <c r="H288" s="681"/>
      <c r="I288" s="681"/>
      <c r="J288" s="681"/>
      <c r="K288" s="681"/>
      <c r="L288" s="681"/>
      <c r="M288" s="681"/>
      <c r="N288" s="681"/>
      <c r="O288" s="681"/>
      <c r="P288" s="681"/>
      <c r="Q288" s="681"/>
      <c r="R288" s="681">
        <f t="shared" si="54"/>
        <v>0</v>
      </c>
      <c r="S288" s="680">
        <f t="shared" si="51"/>
        <v>363.9</v>
      </c>
      <c r="T288" s="682">
        <f t="shared" si="52"/>
        <v>363.9</v>
      </c>
      <c r="U288" s="682">
        <f t="shared" si="53"/>
        <v>0</v>
      </c>
    </row>
    <row r="289" spans="1:21" s="657" customFormat="1" ht="23.25" customHeight="1">
      <c r="A289" s="683" t="s">
        <v>624</v>
      </c>
      <c r="B289" s="698" t="s">
        <v>546</v>
      </c>
      <c r="C289" s="684" t="s">
        <v>546</v>
      </c>
      <c r="D289" s="681"/>
      <c r="E289" s="682">
        <f t="shared" si="57"/>
        <v>166.1</v>
      </c>
      <c r="F289" s="681">
        <v>166.1</v>
      </c>
      <c r="G289" s="681"/>
      <c r="H289" s="681"/>
      <c r="I289" s="681"/>
      <c r="J289" s="681"/>
      <c r="K289" s="681"/>
      <c r="L289" s="681"/>
      <c r="M289" s="681"/>
      <c r="N289" s="681"/>
      <c r="O289" s="681"/>
      <c r="P289" s="681"/>
      <c r="Q289" s="681"/>
      <c r="R289" s="681">
        <f t="shared" si="54"/>
        <v>0</v>
      </c>
      <c r="S289" s="680">
        <f t="shared" si="51"/>
        <v>166.1</v>
      </c>
      <c r="T289" s="682">
        <f t="shared" si="52"/>
        <v>166.1</v>
      </c>
      <c r="U289" s="682">
        <f t="shared" si="53"/>
        <v>0</v>
      </c>
    </row>
    <row r="290" spans="1:21" s="657" customFormat="1" ht="25.5" customHeight="1">
      <c r="A290" s="683" t="s">
        <v>625</v>
      </c>
      <c r="B290" s="698" t="s">
        <v>546</v>
      </c>
      <c r="C290" s="684" t="s">
        <v>546</v>
      </c>
      <c r="D290" s="681"/>
      <c r="E290" s="682">
        <f t="shared" si="57"/>
        <v>270.7</v>
      </c>
      <c r="F290" s="681">
        <v>270.7</v>
      </c>
      <c r="G290" s="681"/>
      <c r="H290" s="681"/>
      <c r="I290" s="681"/>
      <c r="J290" s="681"/>
      <c r="K290" s="681"/>
      <c r="L290" s="681"/>
      <c r="M290" s="681"/>
      <c r="N290" s="681"/>
      <c r="O290" s="681"/>
      <c r="P290" s="681"/>
      <c r="Q290" s="681"/>
      <c r="R290" s="681">
        <f t="shared" si="54"/>
        <v>0</v>
      </c>
      <c r="S290" s="680">
        <f t="shared" si="51"/>
        <v>270.7</v>
      </c>
      <c r="T290" s="682">
        <f t="shared" si="52"/>
        <v>270.7</v>
      </c>
      <c r="U290" s="682">
        <f t="shared" si="53"/>
        <v>0</v>
      </c>
    </row>
    <row r="291" spans="1:21" s="657" customFormat="1" ht="24" customHeight="1">
      <c r="A291" s="683" t="s">
        <v>1050</v>
      </c>
      <c r="B291" s="698" t="s">
        <v>546</v>
      </c>
      <c r="C291" s="684" t="s">
        <v>546</v>
      </c>
      <c r="D291" s="681"/>
      <c r="E291" s="682">
        <f t="shared" si="57"/>
        <v>412.5</v>
      </c>
      <c r="F291" s="681">
        <v>412.5</v>
      </c>
      <c r="G291" s="681"/>
      <c r="H291" s="681"/>
      <c r="I291" s="681"/>
      <c r="J291" s="681"/>
      <c r="K291" s="681"/>
      <c r="L291" s="681"/>
      <c r="M291" s="681"/>
      <c r="N291" s="681"/>
      <c r="O291" s="681"/>
      <c r="P291" s="681"/>
      <c r="Q291" s="681"/>
      <c r="R291" s="681">
        <f t="shared" si="54"/>
        <v>0</v>
      </c>
      <c r="S291" s="680">
        <f t="shared" si="51"/>
        <v>412.5</v>
      </c>
      <c r="T291" s="682">
        <f t="shared" si="52"/>
        <v>412.5</v>
      </c>
      <c r="U291" s="682">
        <f t="shared" si="53"/>
        <v>0</v>
      </c>
    </row>
    <row r="292" spans="1:21" s="657" customFormat="1" ht="25.5" customHeight="1">
      <c r="A292" s="683" t="s">
        <v>1058</v>
      </c>
      <c r="B292" s="698" t="s">
        <v>546</v>
      </c>
      <c r="C292" s="684" t="s">
        <v>546</v>
      </c>
      <c r="D292" s="681"/>
      <c r="E292" s="682">
        <f t="shared" si="57"/>
        <v>2446.7</v>
      </c>
      <c r="F292" s="681">
        <v>2446.7</v>
      </c>
      <c r="G292" s="681"/>
      <c r="H292" s="681"/>
      <c r="I292" s="681"/>
      <c r="J292" s="681"/>
      <c r="K292" s="681"/>
      <c r="L292" s="681"/>
      <c r="M292" s="681"/>
      <c r="N292" s="681"/>
      <c r="O292" s="681"/>
      <c r="P292" s="681"/>
      <c r="Q292" s="681"/>
      <c r="R292" s="681">
        <f t="shared" si="54"/>
        <v>0</v>
      </c>
      <c r="S292" s="680">
        <f t="shared" si="51"/>
        <v>2446.7</v>
      </c>
      <c r="T292" s="682">
        <f t="shared" si="52"/>
        <v>2446.7</v>
      </c>
      <c r="U292" s="682">
        <f t="shared" si="53"/>
        <v>0</v>
      </c>
    </row>
    <row r="293" spans="1:21" s="657" customFormat="1" ht="29.25" customHeight="1">
      <c r="A293" s="683" t="s">
        <v>707</v>
      </c>
      <c r="B293" s="698" t="s">
        <v>546</v>
      </c>
      <c r="C293" s="684" t="s">
        <v>546</v>
      </c>
      <c r="D293" s="681"/>
      <c r="E293" s="682">
        <f t="shared" si="57"/>
        <v>809.3</v>
      </c>
      <c r="F293" s="681">
        <v>809.3</v>
      </c>
      <c r="G293" s="681"/>
      <c r="H293" s="681"/>
      <c r="I293" s="681"/>
      <c r="J293" s="681"/>
      <c r="K293" s="681"/>
      <c r="L293" s="681"/>
      <c r="M293" s="681"/>
      <c r="N293" s="681"/>
      <c r="O293" s="681"/>
      <c r="P293" s="681"/>
      <c r="Q293" s="681"/>
      <c r="R293" s="681">
        <f t="shared" si="54"/>
        <v>0</v>
      </c>
      <c r="S293" s="680">
        <f t="shared" si="51"/>
        <v>809.3</v>
      </c>
      <c r="T293" s="682">
        <f t="shared" si="52"/>
        <v>809.3</v>
      </c>
      <c r="U293" s="682">
        <f t="shared" si="53"/>
        <v>0</v>
      </c>
    </row>
    <row r="294" spans="1:21" s="657" customFormat="1" ht="27.75" customHeight="1">
      <c r="A294" s="683" t="s">
        <v>395</v>
      </c>
      <c r="B294" s="698" t="s">
        <v>546</v>
      </c>
      <c r="C294" s="684" t="s">
        <v>546</v>
      </c>
      <c r="D294" s="681"/>
      <c r="E294" s="682">
        <f t="shared" si="57"/>
        <v>60</v>
      </c>
      <c r="F294" s="681">
        <v>60</v>
      </c>
      <c r="G294" s="681"/>
      <c r="H294" s="681"/>
      <c r="I294" s="681"/>
      <c r="J294" s="681"/>
      <c r="K294" s="681"/>
      <c r="L294" s="681"/>
      <c r="M294" s="681"/>
      <c r="N294" s="681"/>
      <c r="O294" s="681"/>
      <c r="P294" s="681"/>
      <c r="Q294" s="681"/>
      <c r="R294" s="681">
        <f t="shared" si="54"/>
        <v>0</v>
      </c>
      <c r="S294" s="680">
        <f t="shared" si="51"/>
        <v>60</v>
      </c>
      <c r="T294" s="682">
        <f t="shared" si="52"/>
        <v>60</v>
      </c>
      <c r="U294" s="682">
        <f t="shared" si="53"/>
        <v>0</v>
      </c>
    </row>
    <row r="295" spans="1:21" s="657" customFormat="1" ht="30" customHeight="1">
      <c r="A295" s="683" t="s">
        <v>441</v>
      </c>
      <c r="B295" s="698" t="s">
        <v>546</v>
      </c>
      <c r="C295" s="684" t="s">
        <v>546</v>
      </c>
      <c r="D295" s="681"/>
      <c r="E295" s="682">
        <f t="shared" si="57"/>
        <v>62.6</v>
      </c>
      <c r="F295" s="681">
        <v>62.6</v>
      </c>
      <c r="G295" s="681"/>
      <c r="H295" s="681"/>
      <c r="I295" s="681"/>
      <c r="J295" s="681"/>
      <c r="K295" s="681"/>
      <c r="L295" s="681"/>
      <c r="M295" s="681"/>
      <c r="N295" s="681"/>
      <c r="O295" s="681"/>
      <c r="P295" s="681"/>
      <c r="Q295" s="681"/>
      <c r="R295" s="681">
        <f t="shared" si="54"/>
        <v>0</v>
      </c>
      <c r="S295" s="680">
        <f t="shared" si="51"/>
        <v>62.6</v>
      </c>
      <c r="T295" s="682">
        <f t="shared" si="52"/>
        <v>62.6</v>
      </c>
      <c r="U295" s="682">
        <f t="shared" si="53"/>
        <v>0</v>
      </c>
    </row>
    <row r="296" spans="1:21" s="657" customFormat="1" ht="30" customHeight="1">
      <c r="A296" s="683" t="s">
        <v>580</v>
      </c>
      <c r="B296" s="698" t="s">
        <v>546</v>
      </c>
      <c r="C296" s="684" t="s">
        <v>546</v>
      </c>
      <c r="D296" s="681"/>
      <c r="E296" s="682">
        <f t="shared" si="57"/>
        <v>626.6</v>
      </c>
      <c r="F296" s="681">
        <v>626.6</v>
      </c>
      <c r="G296" s="681"/>
      <c r="H296" s="681"/>
      <c r="I296" s="681"/>
      <c r="J296" s="681"/>
      <c r="K296" s="681"/>
      <c r="L296" s="681"/>
      <c r="M296" s="681"/>
      <c r="N296" s="681"/>
      <c r="O296" s="681"/>
      <c r="P296" s="681"/>
      <c r="Q296" s="681"/>
      <c r="R296" s="681">
        <f t="shared" si="54"/>
        <v>0</v>
      </c>
      <c r="S296" s="680">
        <f t="shared" si="51"/>
        <v>626.6</v>
      </c>
      <c r="T296" s="682">
        <f t="shared" si="52"/>
        <v>626.6</v>
      </c>
      <c r="U296" s="682">
        <f t="shared" si="53"/>
        <v>0</v>
      </c>
    </row>
    <row r="297" spans="1:21" s="657" customFormat="1" ht="30" customHeight="1">
      <c r="A297" s="683" t="s">
        <v>443</v>
      </c>
      <c r="B297" s="698" t="s">
        <v>546</v>
      </c>
      <c r="C297" s="684" t="s">
        <v>546</v>
      </c>
      <c r="D297" s="681"/>
      <c r="E297" s="682">
        <f t="shared" si="57"/>
        <v>420</v>
      </c>
      <c r="F297" s="681">
        <v>420</v>
      </c>
      <c r="G297" s="681"/>
      <c r="H297" s="681"/>
      <c r="I297" s="681"/>
      <c r="J297" s="681"/>
      <c r="K297" s="681"/>
      <c r="L297" s="681"/>
      <c r="M297" s="681"/>
      <c r="N297" s="681"/>
      <c r="O297" s="681"/>
      <c r="P297" s="681"/>
      <c r="Q297" s="681"/>
      <c r="R297" s="681">
        <f t="shared" si="54"/>
        <v>0</v>
      </c>
      <c r="S297" s="680">
        <f t="shared" si="51"/>
        <v>420</v>
      </c>
      <c r="T297" s="682">
        <f t="shared" si="52"/>
        <v>420</v>
      </c>
      <c r="U297" s="682">
        <f t="shared" si="53"/>
        <v>0</v>
      </c>
    </row>
    <row r="298" spans="1:21" s="657" customFormat="1" ht="30" customHeight="1">
      <c r="A298" s="683" t="s">
        <v>708</v>
      </c>
      <c r="B298" s="698" t="s">
        <v>546</v>
      </c>
      <c r="C298" s="684" t="s">
        <v>546</v>
      </c>
      <c r="D298" s="681"/>
      <c r="E298" s="682">
        <f t="shared" si="57"/>
        <v>2331.6000000000004</v>
      </c>
      <c r="F298" s="681">
        <v>914.7</v>
      </c>
      <c r="G298" s="681">
        <v>1416.9</v>
      </c>
      <c r="H298" s="681"/>
      <c r="I298" s="681"/>
      <c r="J298" s="681"/>
      <c r="K298" s="681"/>
      <c r="L298" s="681"/>
      <c r="M298" s="681"/>
      <c r="N298" s="681"/>
      <c r="O298" s="681"/>
      <c r="P298" s="681"/>
      <c r="Q298" s="681"/>
      <c r="R298" s="681">
        <f t="shared" si="54"/>
        <v>0</v>
      </c>
      <c r="S298" s="680">
        <f t="shared" si="51"/>
        <v>2331.6000000000004</v>
      </c>
      <c r="T298" s="682">
        <f t="shared" si="52"/>
        <v>914.7</v>
      </c>
      <c r="U298" s="682">
        <f t="shared" si="53"/>
        <v>1416.9</v>
      </c>
    </row>
    <row r="299" spans="1:21" s="657" customFormat="1" ht="30" customHeight="1">
      <c r="A299" s="683" t="s">
        <v>489</v>
      </c>
      <c r="B299" s="698" t="s">
        <v>546</v>
      </c>
      <c r="C299" s="684" t="s">
        <v>546</v>
      </c>
      <c r="D299" s="681"/>
      <c r="E299" s="682">
        <f t="shared" si="57"/>
        <v>672.1</v>
      </c>
      <c r="F299" s="681">
        <v>672.1</v>
      </c>
      <c r="G299" s="681"/>
      <c r="H299" s="681"/>
      <c r="I299" s="681"/>
      <c r="J299" s="681"/>
      <c r="K299" s="681"/>
      <c r="L299" s="681"/>
      <c r="M299" s="681"/>
      <c r="N299" s="681"/>
      <c r="O299" s="681"/>
      <c r="P299" s="681"/>
      <c r="Q299" s="681"/>
      <c r="R299" s="681">
        <f t="shared" si="54"/>
        <v>0</v>
      </c>
      <c r="S299" s="680">
        <f t="shared" si="51"/>
        <v>672.1</v>
      </c>
      <c r="T299" s="682">
        <f t="shared" si="52"/>
        <v>672.1</v>
      </c>
      <c r="U299" s="682">
        <f t="shared" si="53"/>
        <v>0</v>
      </c>
    </row>
    <row r="300" spans="1:21" s="657" customFormat="1" ht="30" customHeight="1">
      <c r="A300" s="683" t="s">
        <v>442</v>
      </c>
      <c r="B300" s="698" t="s">
        <v>546</v>
      </c>
      <c r="C300" s="684" t="s">
        <v>546</v>
      </c>
      <c r="D300" s="681"/>
      <c r="E300" s="682">
        <f t="shared" si="57"/>
        <v>272.6</v>
      </c>
      <c r="F300" s="681">
        <v>272.6</v>
      </c>
      <c r="G300" s="681"/>
      <c r="H300" s="681"/>
      <c r="I300" s="681"/>
      <c r="J300" s="681"/>
      <c r="K300" s="681"/>
      <c r="L300" s="681"/>
      <c r="M300" s="681"/>
      <c r="N300" s="681"/>
      <c r="O300" s="681"/>
      <c r="P300" s="681"/>
      <c r="Q300" s="681"/>
      <c r="R300" s="681">
        <f t="shared" si="54"/>
        <v>0</v>
      </c>
      <c r="S300" s="680">
        <f t="shared" si="51"/>
        <v>272.6</v>
      </c>
      <c r="T300" s="682">
        <f t="shared" si="52"/>
        <v>272.6</v>
      </c>
      <c r="U300" s="682">
        <f t="shared" si="53"/>
        <v>0</v>
      </c>
    </row>
    <row r="301" spans="1:21" s="657" customFormat="1" ht="30" customHeight="1">
      <c r="A301" s="683" t="s">
        <v>444</v>
      </c>
      <c r="B301" s="698" t="s">
        <v>546</v>
      </c>
      <c r="C301" s="684" t="s">
        <v>546</v>
      </c>
      <c r="D301" s="681"/>
      <c r="E301" s="682">
        <f t="shared" si="57"/>
        <v>277.1</v>
      </c>
      <c r="F301" s="681">
        <v>277.1</v>
      </c>
      <c r="G301" s="681"/>
      <c r="H301" s="681"/>
      <c r="I301" s="681"/>
      <c r="J301" s="681"/>
      <c r="K301" s="681"/>
      <c r="L301" s="681"/>
      <c r="M301" s="681"/>
      <c r="N301" s="681"/>
      <c r="O301" s="681"/>
      <c r="P301" s="681"/>
      <c r="Q301" s="681"/>
      <c r="R301" s="681">
        <f t="shared" si="54"/>
        <v>0</v>
      </c>
      <c r="S301" s="680">
        <f t="shared" si="51"/>
        <v>277.1</v>
      </c>
      <c r="T301" s="682">
        <f t="shared" si="52"/>
        <v>277.1</v>
      </c>
      <c r="U301" s="682">
        <f t="shared" si="53"/>
        <v>0</v>
      </c>
    </row>
    <row r="302" spans="1:21" s="657" customFormat="1" ht="30" customHeight="1">
      <c r="A302" s="683" t="s">
        <v>445</v>
      </c>
      <c r="B302" s="698" t="s">
        <v>546</v>
      </c>
      <c r="C302" s="684" t="s">
        <v>546</v>
      </c>
      <c r="D302" s="681"/>
      <c r="E302" s="682">
        <f t="shared" si="57"/>
        <v>585</v>
      </c>
      <c r="F302" s="681">
        <v>585</v>
      </c>
      <c r="G302" s="681"/>
      <c r="H302" s="681"/>
      <c r="I302" s="681"/>
      <c r="J302" s="681"/>
      <c r="K302" s="681"/>
      <c r="L302" s="681"/>
      <c r="M302" s="681"/>
      <c r="N302" s="681"/>
      <c r="O302" s="681"/>
      <c r="P302" s="681"/>
      <c r="Q302" s="681"/>
      <c r="R302" s="681">
        <f t="shared" si="54"/>
        <v>0</v>
      </c>
      <c r="S302" s="680">
        <f t="shared" si="51"/>
        <v>585</v>
      </c>
      <c r="T302" s="682">
        <f t="shared" si="52"/>
        <v>585</v>
      </c>
      <c r="U302" s="682">
        <f t="shared" si="53"/>
        <v>0</v>
      </c>
    </row>
    <row r="303" spans="1:21" s="657" customFormat="1" ht="54" customHeight="1">
      <c r="A303" s="683" t="s">
        <v>775</v>
      </c>
      <c r="B303" s="698" t="s">
        <v>546</v>
      </c>
      <c r="C303" s="684" t="s">
        <v>546</v>
      </c>
      <c r="D303" s="681">
        <v>6202.2</v>
      </c>
      <c r="E303" s="682">
        <f t="shared" si="57"/>
        <v>4785.3</v>
      </c>
      <c r="F303" s="681"/>
      <c r="G303" s="681">
        <v>4785.3</v>
      </c>
      <c r="H303" s="681"/>
      <c r="I303" s="681"/>
      <c r="J303" s="681"/>
      <c r="K303" s="681"/>
      <c r="L303" s="681"/>
      <c r="M303" s="681"/>
      <c r="N303" s="681"/>
      <c r="O303" s="681"/>
      <c r="P303" s="681"/>
      <c r="Q303" s="681"/>
      <c r="R303" s="681">
        <f t="shared" si="54"/>
        <v>0</v>
      </c>
      <c r="S303" s="680">
        <f t="shared" si="51"/>
        <v>4785.3</v>
      </c>
      <c r="T303" s="682">
        <f t="shared" si="52"/>
        <v>0</v>
      </c>
      <c r="U303" s="682">
        <f t="shared" si="53"/>
        <v>4785.3</v>
      </c>
    </row>
    <row r="304" spans="1:21" s="657" customFormat="1" ht="33" customHeight="1">
      <c r="A304" s="683" t="s">
        <v>908</v>
      </c>
      <c r="B304" s="698" t="s">
        <v>546</v>
      </c>
      <c r="C304" s="698" t="s">
        <v>546</v>
      </c>
      <c r="D304" s="709"/>
      <c r="E304" s="710">
        <f>SUM(F304:G304)</f>
        <v>144.6</v>
      </c>
      <c r="F304" s="711"/>
      <c r="G304" s="711">
        <v>144.6</v>
      </c>
      <c r="H304" s="709"/>
      <c r="I304" s="709"/>
      <c r="J304" s="709"/>
      <c r="K304" s="709"/>
      <c r="L304" s="709"/>
      <c r="M304" s="709"/>
      <c r="N304" s="709"/>
      <c r="O304" s="709"/>
      <c r="P304" s="709"/>
      <c r="Q304" s="709"/>
      <c r="R304" s="681">
        <f t="shared" si="54"/>
        <v>0</v>
      </c>
      <c r="S304" s="680">
        <f t="shared" si="51"/>
        <v>144.6</v>
      </c>
      <c r="T304" s="682">
        <f t="shared" si="52"/>
        <v>0</v>
      </c>
      <c r="U304" s="682">
        <f t="shared" si="53"/>
        <v>144.6</v>
      </c>
    </row>
    <row r="305" spans="1:21" s="657" customFormat="1" ht="28.5" customHeight="1">
      <c r="A305" s="683" t="s">
        <v>951</v>
      </c>
      <c r="B305" s="698" t="s">
        <v>546</v>
      </c>
      <c r="C305" s="698" t="s">
        <v>546</v>
      </c>
      <c r="D305" s="681">
        <f>SUM('[6]старт'!$Q$27)</f>
        <v>17990.8</v>
      </c>
      <c r="E305" s="682">
        <f>SUM(F305:G305)</f>
        <v>21264.2</v>
      </c>
      <c r="F305" s="681">
        <v>21214.2</v>
      </c>
      <c r="G305" s="681">
        <v>50</v>
      </c>
      <c r="H305" s="681"/>
      <c r="I305" s="681"/>
      <c r="J305" s="681"/>
      <c r="K305" s="681"/>
      <c r="L305" s="681"/>
      <c r="M305" s="681"/>
      <c r="N305" s="681"/>
      <c r="O305" s="681"/>
      <c r="P305" s="681"/>
      <c r="Q305" s="681"/>
      <c r="R305" s="681">
        <f t="shared" si="54"/>
        <v>0</v>
      </c>
      <c r="S305" s="680">
        <f t="shared" si="51"/>
        <v>21264.2</v>
      </c>
      <c r="T305" s="682">
        <f t="shared" si="52"/>
        <v>21214.2</v>
      </c>
      <c r="U305" s="682">
        <f t="shared" si="53"/>
        <v>50</v>
      </c>
    </row>
    <row r="306" spans="1:21" s="657" customFormat="1" ht="48.75" customHeight="1">
      <c r="A306" s="683" t="s">
        <v>686</v>
      </c>
      <c r="B306" s="698" t="s">
        <v>546</v>
      </c>
      <c r="C306" s="698" t="s">
        <v>546</v>
      </c>
      <c r="D306" s="681">
        <f>SUM('[6]форпост'!$Q$27)</f>
        <v>7280</v>
      </c>
      <c r="E306" s="682">
        <f>SUM(F306:G306)</f>
        <v>14998.8</v>
      </c>
      <c r="F306" s="681">
        <v>14132.3</v>
      </c>
      <c r="G306" s="681">
        <v>866.5</v>
      </c>
      <c r="H306" s="681"/>
      <c r="I306" s="681"/>
      <c r="J306" s="681"/>
      <c r="K306" s="681"/>
      <c r="L306" s="681"/>
      <c r="M306" s="681"/>
      <c r="N306" s="681"/>
      <c r="O306" s="681"/>
      <c r="P306" s="681"/>
      <c r="Q306" s="681"/>
      <c r="R306" s="681">
        <f t="shared" si="54"/>
        <v>0</v>
      </c>
      <c r="S306" s="680">
        <f t="shared" si="51"/>
        <v>14998.8</v>
      </c>
      <c r="T306" s="682">
        <f t="shared" si="52"/>
        <v>14132.3</v>
      </c>
      <c r="U306" s="682">
        <f t="shared" si="53"/>
        <v>866.5</v>
      </c>
    </row>
    <row r="307" spans="1:21" s="657" customFormat="1" ht="48.75" customHeight="1">
      <c r="A307" s="683" t="s">
        <v>983</v>
      </c>
      <c r="B307" s="698" t="s">
        <v>546</v>
      </c>
      <c r="C307" s="698" t="s">
        <v>546</v>
      </c>
      <c r="D307" s="681"/>
      <c r="E307" s="682">
        <f>SUM(F307:G307)</f>
        <v>150</v>
      </c>
      <c r="F307" s="681"/>
      <c r="G307" s="681">
        <v>150</v>
      </c>
      <c r="H307" s="681"/>
      <c r="I307" s="681"/>
      <c r="J307" s="681"/>
      <c r="K307" s="681"/>
      <c r="L307" s="681"/>
      <c r="M307" s="681"/>
      <c r="N307" s="681"/>
      <c r="O307" s="681"/>
      <c r="P307" s="681"/>
      <c r="Q307" s="681"/>
      <c r="R307" s="681">
        <f t="shared" si="54"/>
        <v>0</v>
      </c>
      <c r="S307" s="680">
        <f t="shared" si="51"/>
        <v>150</v>
      </c>
      <c r="T307" s="682">
        <f t="shared" si="52"/>
        <v>0</v>
      </c>
      <c r="U307" s="682">
        <f t="shared" si="53"/>
        <v>150</v>
      </c>
    </row>
    <row r="308" spans="1:21" s="657" customFormat="1" ht="69.75" customHeight="1">
      <c r="A308" s="683" t="s">
        <v>366</v>
      </c>
      <c r="B308" s="698" t="s">
        <v>546</v>
      </c>
      <c r="C308" s="698" t="s">
        <v>546</v>
      </c>
      <c r="D308" s="681">
        <f>SUM('[6]Деп. образ.(мероприятия)'!$Q$27)</f>
        <v>216</v>
      </c>
      <c r="E308" s="682">
        <f>SUM(F308:G308)</f>
        <v>281.8</v>
      </c>
      <c r="F308" s="681">
        <v>281.8</v>
      </c>
      <c r="G308" s="681">
        <f>SUM('[6]Деп. образ.(мероприятия)'!$R$27)</f>
        <v>0</v>
      </c>
      <c r="H308" s="681"/>
      <c r="I308" s="681"/>
      <c r="J308" s="681"/>
      <c r="K308" s="681"/>
      <c r="L308" s="681"/>
      <c r="M308" s="681"/>
      <c r="N308" s="681"/>
      <c r="O308" s="681"/>
      <c r="P308" s="681"/>
      <c r="Q308" s="681"/>
      <c r="R308" s="681">
        <f t="shared" si="54"/>
        <v>0</v>
      </c>
      <c r="S308" s="680">
        <f t="shared" si="51"/>
        <v>281.8</v>
      </c>
      <c r="T308" s="682">
        <f t="shared" si="52"/>
        <v>281.8</v>
      </c>
      <c r="U308" s="682">
        <f t="shared" si="53"/>
        <v>0</v>
      </c>
    </row>
    <row r="309" spans="1:21" s="657" customFormat="1" ht="29.25" customHeight="1">
      <c r="A309" s="678" t="s">
        <v>367</v>
      </c>
      <c r="B309" s="679" t="s">
        <v>545</v>
      </c>
      <c r="C309" s="679" t="s">
        <v>592</v>
      </c>
      <c r="D309" s="680">
        <f>SUM(D310)</f>
        <v>115079.2</v>
      </c>
      <c r="E309" s="680">
        <f>SUM(E310)</f>
        <v>237050.69999999998</v>
      </c>
      <c r="F309" s="680">
        <f>SUM(F310)</f>
        <v>87345.7</v>
      </c>
      <c r="G309" s="680">
        <f>SUM(G310)</f>
        <v>149705</v>
      </c>
      <c r="H309" s="680">
        <f aca="true" t="shared" si="58" ref="H309:Q309">SUM(H310)</f>
        <v>0</v>
      </c>
      <c r="I309" s="680">
        <f>SUM(I310)</f>
        <v>515.6</v>
      </c>
      <c r="J309" s="680"/>
      <c r="K309" s="680">
        <f>SUM(K310)</f>
        <v>0</v>
      </c>
      <c r="L309" s="680">
        <f t="shared" si="58"/>
        <v>0</v>
      </c>
      <c r="M309" s="680">
        <f t="shared" si="58"/>
        <v>0</v>
      </c>
      <c r="N309" s="680">
        <f t="shared" si="58"/>
        <v>0</v>
      </c>
      <c r="O309" s="680">
        <f t="shared" si="58"/>
        <v>0</v>
      </c>
      <c r="P309" s="680">
        <f t="shared" si="58"/>
        <v>0</v>
      </c>
      <c r="Q309" s="680">
        <f t="shared" si="58"/>
        <v>0</v>
      </c>
      <c r="R309" s="681">
        <f t="shared" si="54"/>
        <v>515.6</v>
      </c>
      <c r="S309" s="680">
        <f t="shared" si="51"/>
        <v>237566.3</v>
      </c>
      <c r="T309" s="682">
        <f t="shared" si="52"/>
        <v>87861.3</v>
      </c>
      <c r="U309" s="682">
        <f t="shared" si="53"/>
        <v>149705</v>
      </c>
    </row>
    <row r="310" spans="1:22" s="657" customFormat="1" ht="30.75" customHeight="1">
      <c r="A310" s="678" t="s">
        <v>975</v>
      </c>
      <c r="B310" s="679" t="s">
        <v>545</v>
      </c>
      <c r="C310" s="679" t="s">
        <v>591</v>
      </c>
      <c r="D310" s="682">
        <f>SUM(D311+D313+D314+D315+D316+D319+D322+D325+D334+D338+D349)</f>
        <v>115079.2</v>
      </c>
      <c r="E310" s="682">
        <f>SUM(E311+E312+E313+E314+E315+E316+E322+E325+E334+E338+E349+E348+E318+E345+E350)</f>
        <v>237050.69999999998</v>
      </c>
      <c r="F310" s="682">
        <f>F311+F312+F313+F314+F315+F316+F318+F322+F325+F334+F338+F348+F349+F350+F345</f>
        <v>87345.7</v>
      </c>
      <c r="G310" s="682">
        <f>SUM(G311+G313+G314+G315+G316+G322+G325+G334+G338+G349+G348+G318+G312)</f>
        <v>149705</v>
      </c>
      <c r="H310" s="682">
        <f>SUM(H311+H313+H314+H315+H316+H319+H322+H325+H334+H338+H349+H348)</f>
        <v>0</v>
      </c>
      <c r="I310" s="682">
        <f>SUM(I311+I313+I314+I315+I316+I319+I322+I325+I334+I338+I349+I345+I312+I350+I348)</f>
        <v>515.6</v>
      </c>
      <c r="J310" s="682"/>
      <c r="K310" s="682">
        <f>SUM(K311+K313+K314+K315+K316+K319+K322+K325+K334+K338+K349+K345+K312)</f>
        <v>0</v>
      </c>
      <c r="L310" s="682">
        <f>SUM(L311+L313+L314+L315+L316+L319+L322+L325+L334+L338+L349+L345+L312)</f>
        <v>0</v>
      </c>
      <c r="M310" s="682">
        <f>SUM(M311+M313+M314+M315+M316+M319+M322+M325+M334+M338+M349+M348)</f>
        <v>0</v>
      </c>
      <c r="N310" s="682">
        <f>SUM(N311+N313+N314+N315+N316+N319+N322+N325+N334+N338+N349+N348+N350)</f>
        <v>0</v>
      </c>
      <c r="O310" s="682"/>
      <c r="P310" s="682">
        <f>P312+P313+P314</f>
        <v>0</v>
      </c>
      <c r="Q310" s="682">
        <f>SUM(Q311+Q313+Q314+Q315+Q316+Q319+Q322+Q325+Q334+Q338+Q349+Q312)</f>
        <v>0</v>
      </c>
      <c r="R310" s="681">
        <f t="shared" si="54"/>
        <v>515.6</v>
      </c>
      <c r="S310" s="680">
        <f t="shared" si="51"/>
        <v>237566.3</v>
      </c>
      <c r="T310" s="682">
        <f t="shared" si="52"/>
        <v>87861.3</v>
      </c>
      <c r="U310" s="682">
        <f t="shared" si="53"/>
        <v>149705</v>
      </c>
      <c r="V310" s="694"/>
    </row>
    <row r="311" spans="1:21" s="657" customFormat="1" ht="27.75" customHeight="1">
      <c r="A311" s="683" t="s">
        <v>912</v>
      </c>
      <c r="B311" s="698" t="s">
        <v>545</v>
      </c>
      <c r="C311" s="698" t="s">
        <v>591</v>
      </c>
      <c r="D311" s="681">
        <f>SUM('[7]Центр культуры и досуга'!$Q$27)</f>
        <v>20548.3</v>
      </c>
      <c r="E311" s="682">
        <f aca="true" t="shared" si="59" ref="E311:E326">SUM(F311:G311)</f>
        <v>8129.3</v>
      </c>
      <c r="F311" s="681">
        <v>8129.3</v>
      </c>
      <c r="G311" s="681">
        <f>SUM('[7]Центр культуры и досуга'!$R$27)</f>
        <v>0</v>
      </c>
      <c r="H311" s="681"/>
      <c r="I311" s="681"/>
      <c r="J311" s="681"/>
      <c r="K311" s="681"/>
      <c r="L311" s="681"/>
      <c r="M311" s="681"/>
      <c r="N311" s="681"/>
      <c r="O311" s="681"/>
      <c r="P311" s="681"/>
      <c r="Q311" s="681"/>
      <c r="R311" s="681">
        <f t="shared" si="54"/>
        <v>0</v>
      </c>
      <c r="S311" s="680">
        <f t="shared" si="51"/>
        <v>8129.3</v>
      </c>
      <c r="T311" s="682">
        <f t="shared" si="52"/>
        <v>8129.3</v>
      </c>
      <c r="U311" s="682">
        <f t="shared" si="53"/>
        <v>0</v>
      </c>
    </row>
    <row r="312" spans="1:21" s="657" customFormat="1" ht="27.75" customHeight="1">
      <c r="A312" s="683" t="s">
        <v>145</v>
      </c>
      <c r="B312" s="698" t="s">
        <v>545</v>
      </c>
      <c r="C312" s="698" t="s">
        <v>591</v>
      </c>
      <c r="D312" s="681"/>
      <c r="E312" s="682">
        <f t="shared" si="59"/>
        <v>17743.9</v>
      </c>
      <c r="F312" s="681">
        <v>16889.7</v>
      </c>
      <c r="G312" s="681">
        <v>854.2</v>
      </c>
      <c r="H312" s="681"/>
      <c r="I312" s="681"/>
      <c r="J312" s="681"/>
      <c r="K312" s="681"/>
      <c r="L312" s="681"/>
      <c r="M312" s="681"/>
      <c r="N312" s="681"/>
      <c r="O312" s="681"/>
      <c r="P312" s="681"/>
      <c r="Q312" s="681"/>
      <c r="R312" s="681">
        <f t="shared" si="54"/>
        <v>0</v>
      </c>
      <c r="S312" s="680">
        <f t="shared" si="51"/>
        <v>17743.9</v>
      </c>
      <c r="T312" s="682">
        <f t="shared" si="52"/>
        <v>16889.7</v>
      </c>
      <c r="U312" s="682">
        <f t="shared" si="53"/>
        <v>854.2</v>
      </c>
    </row>
    <row r="313" spans="1:21" s="657" customFormat="1" ht="30.75" customHeight="1">
      <c r="A313" s="683" t="s">
        <v>446</v>
      </c>
      <c r="B313" s="698" t="s">
        <v>545</v>
      </c>
      <c r="C313" s="698" t="s">
        <v>591</v>
      </c>
      <c r="D313" s="681">
        <f>SUM('[7]музей'!$Q$27)</f>
        <v>16847.4</v>
      </c>
      <c r="E313" s="682">
        <f t="shared" si="59"/>
        <v>19990.6</v>
      </c>
      <c r="F313" s="681">
        <v>18916.3</v>
      </c>
      <c r="G313" s="681">
        <v>1074.3</v>
      </c>
      <c r="H313" s="681"/>
      <c r="I313" s="681"/>
      <c r="J313" s="681"/>
      <c r="K313" s="681"/>
      <c r="L313" s="681"/>
      <c r="M313" s="681"/>
      <c r="N313" s="681"/>
      <c r="O313" s="681"/>
      <c r="P313" s="681"/>
      <c r="Q313" s="681"/>
      <c r="R313" s="681">
        <f t="shared" si="54"/>
        <v>0</v>
      </c>
      <c r="S313" s="680">
        <f t="shared" si="51"/>
        <v>19990.6</v>
      </c>
      <c r="T313" s="682">
        <f t="shared" si="52"/>
        <v>18916.3</v>
      </c>
      <c r="U313" s="682">
        <f t="shared" si="53"/>
        <v>1074.3</v>
      </c>
    </row>
    <row r="314" spans="1:21" s="657" customFormat="1" ht="33.75" customHeight="1">
      <c r="A314" s="683" t="s">
        <v>447</v>
      </c>
      <c r="B314" s="698" t="s">
        <v>545</v>
      </c>
      <c r="C314" s="698" t="s">
        <v>591</v>
      </c>
      <c r="D314" s="681">
        <f>SUM('[7]ЦБС'!$Q$27)</f>
        <v>20946.199999999997</v>
      </c>
      <c r="E314" s="682">
        <f t="shared" si="59"/>
        <v>24151.2</v>
      </c>
      <c r="F314" s="681">
        <v>23018.2</v>
      </c>
      <c r="G314" s="681">
        <v>1133</v>
      </c>
      <c r="H314" s="681"/>
      <c r="I314" s="681"/>
      <c r="J314" s="681"/>
      <c r="K314" s="681"/>
      <c r="L314" s="681"/>
      <c r="M314" s="681"/>
      <c r="N314" s="681"/>
      <c r="O314" s="681"/>
      <c r="P314" s="681"/>
      <c r="Q314" s="681"/>
      <c r="R314" s="681">
        <f t="shared" si="54"/>
        <v>0</v>
      </c>
      <c r="S314" s="680">
        <f t="shared" si="51"/>
        <v>24151.2</v>
      </c>
      <c r="T314" s="682">
        <f t="shared" si="52"/>
        <v>23018.2</v>
      </c>
      <c r="U314" s="682">
        <f t="shared" si="53"/>
        <v>1133</v>
      </c>
    </row>
    <row r="315" spans="1:21" s="657" customFormat="1" ht="33.75" customHeight="1">
      <c r="A315" s="683" t="s">
        <v>772</v>
      </c>
      <c r="B315" s="698" t="s">
        <v>545</v>
      </c>
      <c r="C315" s="698" t="s">
        <v>591</v>
      </c>
      <c r="D315" s="681">
        <f>SUM('[7]субсидии книж.фонда'!$P$27)</f>
        <v>122.1</v>
      </c>
      <c r="E315" s="682">
        <f t="shared" si="59"/>
        <v>122.1</v>
      </c>
      <c r="F315" s="681">
        <f>SUM('[7]субсидии книж.фонда'!$Q$27)</f>
        <v>0</v>
      </c>
      <c r="G315" s="681">
        <f>SUM('[7]субсидии книж.фонда'!$P$27)</f>
        <v>122.1</v>
      </c>
      <c r="H315" s="681"/>
      <c r="I315" s="681"/>
      <c r="J315" s="681"/>
      <c r="K315" s="681"/>
      <c r="L315" s="681"/>
      <c r="M315" s="681"/>
      <c r="N315" s="681"/>
      <c r="O315" s="681"/>
      <c r="P315" s="681"/>
      <c r="Q315" s="681"/>
      <c r="R315" s="681">
        <f t="shared" si="54"/>
        <v>0</v>
      </c>
      <c r="S315" s="680">
        <f t="shared" si="51"/>
        <v>122.1</v>
      </c>
      <c r="T315" s="682">
        <f t="shared" si="52"/>
        <v>0</v>
      </c>
      <c r="U315" s="682">
        <f t="shared" si="53"/>
        <v>122.1</v>
      </c>
    </row>
    <row r="316" spans="1:21" s="657" customFormat="1" ht="55.5" customHeight="1">
      <c r="A316" s="683" t="s">
        <v>448</v>
      </c>
      <c r="B316" s="698" t="s">
        <v>545</v>
      </c>
      <c r="C316" s="698" t="s">
        <v>591</v>
      </c>
      <c r="D316" s="681">
        <v>1995</v>
      </c>
      <c r="E316" s="682">
        <f t="shared" si="59"/>
        <v>2253.9</v>
      </c>
      <c r="F316" s="681">
        <f>SUM(F317)</f>
        <v>331.3</v>
      </c>
      <c r="G316" s="681">
        <v>1922.6</v>
      </c>
      <c r="H316" s="681"/>
      <c r="I316" s="681">
        <f>SUM(I317)</f>
        <v>0</v>
      </c>
      <c r="J316" s="681"/>
      <c r="K316" s="681"/>
      <c r="L316" s="681"/>
      <c r="M316" s="681"/>
      <c r="N316" s="681"/>
      <c r="O316" s="681"/>
      <c r="P316" s="681"/>
      <c r="Q316" s="681"/>
      <c r="R316" s="681">
        <f t="shared" si="54"/>
        <v>0</v>
      </c>
      <c r="S316" s="680">
        <f t="shared" si="51"/>
        <v>2253.9</v>
      </c>
      <c r="T316" s="682">
        <f t="shared" si="52"/>
        <v>331.3</v>
      </c>
      <c r="U316" s="682">
        <f t="shared" si="53"/>
        <v>1922.6</v>
      </c>
    </row>
    <row r="317" spans="1:21" s="657" customFormat="1" ht="36" customHeight="1" hidden="1">
      <c r="A317" s="683" t="s">
        <v>449</v>
      </c>
      <c r="B317" s="698" t="s">
        <v>545</v>
      </c>
      <c r="C317" s="698" t="s">
        <v>591</v>
      </c>
      <c r="D317" s="681">
        <v>1995</v>
      </c>
      <c r="E317" s="682">
        <f t="shared" si="59"/>
        <v>2253.9</v>
      </c>
      <c r="F317" s="681">
        <v>331.3</v>
      </c>
      <c r="G317" s="681">
        <v>1922.6</v>
      </c>
      <c r="H317" s="681"/>
      <c r="I317" s="681"/>
      <c r="J317" s="681"/>
      <c r="K317" s="681"/>
      <c r="L317" s="681"/>
      <c r="M317" s="681"/>
      <c r="N317" s="681"/>
      <c r="O317" s="681"/>
      <c r="P317" s="681"/>
      <c r="Q317" s="681"/>
      <c r="R317" s="681">
        <f t="shared" si="54"/>
        <v>0</v>
      </c>
      <c r="S317" s="680">
        <f t="shared" si="51"/>
        <v>2253.9</v>
      </c>
      <c r="T317" s="682">
        <f t="shared" si="52"/>
        <v>331.3</v>
      </c>
      <c r="U317" s="682">
        <f t="shared" si="53"/>
        <v>1922.6</v>
      </c>
    </row>
    <row r="318" spans="1:21" s="657" customFormat="1" ht="29.25" customHeight="1">
      <c r="A318" s="683" t="s">
        <v>105</v>
      </c>
      <c r="B318" s="698" t="s">
        <v>545</v>
      </c>
      <c r="C318" s="698" t="s">
        <v>591</v>
      </c>
      <c r="D318" s="681">
        <f>SUM(D319)</f>
        <v>222.4</v>
      </c>
      <c r="E318" s="682">
        <f t="shared" si="59"/>
        <v>222.39999999999998</v>
      </c>
      <c r="F318" s="681">
        <f>SUM(F319+F320+F321)</f>
        <v>222.39999999999998</v>
      </c>
      <c r="G318" s="681"/>
      <c r="H318" s="681"/>
      <c r="I318" s="681"/>
      <c r="J318" s="681"/>
      <c r="K318" s="681"/>
      <c r="L318" s="681"/>
      <c r="M318" s="681"/>
      <c r="N318" s="681"/>
      <c r="O318" s="681"/>
      <c r="P318" s="681"/>
      <c r="Q318" s="681"/>
      <c r="R318" s="681">
        <f t="shared" si="54"/>
        <v>0</v>
      </c>
      <c r="S318" s="680">
        <f t="shared" si="51"/>
        <v>222.39999999999998</v>
      </c>
      <c r="T318" s="682">
        <f t="shared" si="52"/>
        <v>222.39999999999998</v>
      </c>
      <c r="U318" s="682">
        <f t="shared" si="53"/>
        <v>0</v>
      </c>
    </row>
    <row r="319" spans="1:21" s="657" customFormat="1" ht="30" customHeight="1">
      <c r="A319" s="683" t="s">
        <v>681</v>
      </c>
      <c r="B319" s="698" t="s">
        <v>545</v>
      </c>
      <c r="C319" s="698" t="s">
        <v>591</v>
      </c>
      <c r="D319" s="681">
        <v>222.4</v>
      </c>
      <c r="E319" s="682">
        <f t="shared" si="59"/>
        <v>0</v>
      </c>
      <c r="F319" s="681">
        <v>0</v>
      </c>
      <c r="G319" s="681"/>
      <c r="H319" s="681"/>
      <c r="I319" s="681"/>
      <c r="J319" s="681"/>
      <c r="K319" s="681"/>
      <c r="L319" s="681"/>
      <c r="M319" s="681"/>
      <c r="N319" s="681"/>
      <c r="O319" s="681"/>
      <c r="P319" s="681"/>
      <c r="Q319" s="681"/>
      <c r="R319" s="681">
        <f t="shared" si="54"/>
        <v>0</v>
      </c>
      <c r="S319" s="680">
        <f t="shared" si="51"/>
        <v>0</v>
      </c>
      <c r="T319" s="682">
        <f t="shared" si="52"/>
        <v>0</v>
      </c>
      <c r="U319" s="682">
        <f t="shared" si="53"/>
        <v>0</v>
      </c>
    </row>
    <row r="320" spans="1:21" s="657" customFormat="1" ht="28.5" customHeight="1">
      <c r="A320" s="683" t="s">
        <v>443</v>
      </c>
      <c r="B320" s="698" t="s">
        <v>545</v>
      </c>
      <c r="C320" s="698" t="s">
        <v>591</v>
      </c>
      <c r="D320" s="681"/>
      <c r="E320" s="682">
        <f t="shared" si="59"/>
        <v>73.7</v>
      </c>
      <c r="F320" s="681">
        <v>73.7</v>
      </c>
      <c r="G320" s="681"/>
      <c r="H320" s="681"/>
      <c r="I320" s="681"/>
      <c r="J320" s="681"/>
      <c r="K320" s="681"/>
      <c r="L320" s="681"/>
      <c r="M320" s="681"/>
      <c r="N320" s="681"/>
      <c r="O320" s="681"/>
      <c r="P320" s="681"/>
      <c r="Q320" s="681"/>
      <c r="R320" s="681">
        <f t="shared" si="54"/>
        <v>0</v>
      </c>
      <c r="S320" s="680">
        <f t="shared" si="51"/>
        <v>73.7</v>
      </c>
      <c r="T320" s="682">
        <f t="shared" si="52"/>
        <v>73.7</v>
      </c>
      <c r="U320" s="682">
        <f t="shared" si="53"/>
        <v>0</v>
      </c>
    </row>
    <row r="321" spans="1:21" s="657" customFormat="1" ht="25.5" customHeight="1">
      <c r="A321" s="683" t="s">
        <v>449</v>
      </c>
      <c r="B321" s="698" t="s">
        <v>545</v>
      </c>
      <c r="C321" s="698" t="s">
        <v>591</v>
      </c>
      <c r="D321" s="681"/>
      <c r="E321" s="682">
        <f t="shared" si="59"/>
        <v>148.7</v>
      </c>
      <c r="F321" s="681">
        <v>148.7</v>
      </c>
      <c r="G321" s="681"/>
      <c r="H321" s="681"/>
      <c r="I321" s="681"/>
      <c r="J321" s="681"/>
      <c r="K321" s="681"/>
      <c r="L321" s="681"/>
      <c r="M321" s="681"/>
      <c r="N321" s="681"/>
      <c r="O321" s="681"/>
      <c r="P321" s="681"/>
      <c r="Q321" s="681"/>
      <c r="R321" s="681">
        <f t="shared" si="54"/>
        <v>0</v>
      </c>
      <c r="S321" s="680">
        <f t="shared" si="51"/>
        <v>148.7</v>
      </c>
      <c r="T321" s="682">
        <f t="shared" si="52"/>
        <v>148.7</v>
      </c>
      <c r="U321" s="682">
        <f t="shared" si="53"/>
        <v>0</v>
      </c>
    </row>
    <row r="322" spans="1:21" s="657" customFormat="1" ht="31.5" customHeight="1">
      <c r="A322" s="683" t="s">
        <v>680</v>
      </c>
      <c r="B322" s="698" t="s">
        <v>545</v>
      </c>
      <c r="C322" s="698" t="s">
        <v>591</v>
      </c>
      <c r="D322" s="681">
        <v>353</v>
      </c>
      <c r="E322" s="682">
        <f t="shared" si="59"/>
        <v>353</v>
      </c>
      <c r="F322" s="681">
        <f>SUM(F323+F324)</f>
        <v>353</v>
      </c>
      <c r="G322" s="681"/>
      <c r="H322" s="681"/>
      <c r="I322" s="681"/>
      <c r="J322" s="681"/>
      <c r="K322" s="681"/>
      <c r="L322" s="681"/>
      <c r="M322" s="681"/>
      <c r="N322" s="681"/>
      <c r="O322" s="681"/>
      <c r="P322" s="681"/>
      <c r="Q322" s="681"/>
      <c r="R322" s="681">
        <f t="shared" si="54"/>
        <v>0</v>
      </c>
      <c r="S322" s="680">
        <f t="shared" si="51"/>
        <v>353</v>
      </c>
      <c r="T322" s="682">
        <f t="shared" si="52"/>
        <v>353</v>
      </c>
      <c r="U322" s="682">
        <f t="shared" si="53"/>
        <v>0</v>
      </c>
    </row>
    <row r="323" spans="1:21" s="657" customFormat="1" ht="30.75" customHeight="1">
      <c r="A323" s="683" t="s">
        <v>681</v>
      </c>
      <c r="B323" s="698" t="s">
        <v>545</v>
      </c>
      <c r="C323" s="698" t="s">
        <v>591</v>
      </c>
      <c r="D323" s="681">
        <v>353</v>
      </c>
      <c r="E323" s="682">
        <f t="shared" si="59"/>
        <v>0</v>
      </c>
      <c r="F323" s="681">
        <v>0</v>
      </c>
      <c r="G323" s="681"/>
      <c r="H323" s="681"/>
      <c r="I323" s="681"/>
      <c r="J323" s="681"/>
      <c r="K323" s="681"/>
      <c r="L323" s="681"/>
      <c r="M323" s="681"/>
      <c r="N323" s="686"/>
      <c r="O323" s="686"/>
      <c r="P323" s="681"/>
      <c r="Q323" s="681"/>
      <c r="R323" s="681">
        <f t="shared" si="54"/>
        <v>0</v>
      </c>
      <c r="S323" s="680">
        <f t="shared" si="51"/>
        <v>0</v>
      </c>
      <c r="T323" s="682">
        <f t="shared" si="52"/>
        <v>0</v>
      </c>
      <c r="U323" s="682">
        <f t="shared" si="53"/>
        <v>0</v>
      </c>
    </row>
    <row r="324" spans="1:21" s="657" customFormat="1" ht="30.75" customHeight="1">
      <c r="A324" s="683" t="s">
        <v>443</v>
      </c>
      <c r="B324" s="698" t="s">
        <v>545</v>
      </c>
      <c r="C324" s="698" t="s">
        <v>591</v>
      </c>
      <c r="D324" s="681"/>
      <c r="E324" s="682">
        <f t="shared" si="59"/>
        <v>353</v>
      </c>
      <c r="F324" s="681">
        <v>353</v>
      </c>
      <c r="G324" s="681"/>
      <c r="H324" s="681"/>
      <c r="I324" s="681"/>
      <c r="J324" s="681"/>
      <c r="K324" s="681"/>
      <c r="L324" s="681"/>
      <c r="M324" s="681"/>
      <c r="N324" s="681"/>
      <c r="O324" s="681"/>
      <c r="P324" s="681"/>
      <c r="Q324" s="681"/>
      <c r="R324" s="681">
        <f t="shared" si="54"/>
        <v>0</v>
      </c>
      <c r="S324" s="680">
        <f t="shared" si="51"/>
        <v>353</v>
      </c>
      <c r="T324" s="682">
        <f t="shared" si="52"/>
        <v>353</v>
      </c>
      <c r="U324" s="682">
        <f t="shared" si="53"/>
        <v>0</v>
      </c>
    </row>
    <row r="325" spans="1:21" s="657" customFormat="1" ht="28.5" customHeight="1">
      <c r="A325" s="683" t="s">
        <v>8</v>
      </c>
      <c r="B325" s="698" t="s">
        <v>545</v>
      </c>
      <c r="C325" s="698" t="s">
        <v>591</v>
      </c>
      <c r="D325" s="681">
        <v>750.8</v>
      </c>
      <c r="E325" s="682">
        <f t="shared" si="59"/>
        <v>6991.9</v>
      </c>
      <c r="F325" s="681">
        <f>SUM(F326:F333)</f>
        <v>6991.9</v>
      </c>
      <c r="G325" s="681">
        <v>0</v>
      </c>
      <c r="H325" s="681"/>
      <c r="I325" s="681">
        <f aca="true" t="shared" si="60" ref="I325:N325">SUM(I326:I333)</f>
        <v>0</v>
      </c>
      <c r="J325" s="681">
        <f t="shared" si="60"/>
        <v>0</v>
      </c>
      <c r="K325" s="681">
        <f t="shared" si="60"/>
        <v>0</v>
      </c>
      <c r="L325" s="681">
        <f t="shared" si="60"/>
        <v>0</v>
      </c>
      <c r="M325" s="681">
        <f t="shared" si="60"/>
        <v>0</v>
      </c>
      <c r="N325" s="681">
        <f t="shared" si="60"/>
        <v>0</v>
      </c>
      <c r="O325" s="681"/>
      <c r="P325" s="681"/>
      <c r="Q325" s="681"/>
      <c r="R325" s="681">
        <f t="shared" si="54"/>
        <v>0</v>
      </c>
      <c r="S325" s="680">
        <f t="shared" si="51"/>
        <v>6991.9</v>
      </c>
      <c r="T325" s="682">
        <f t="shared" si="52"/>
        <v>6991.9</v>
      </c>
      <c r="U325" s="682">
        <f t="shared" si="53"/>
        <v>0</v>
      </c>
    </row>
    <row r="326" spans="1:21" s="657" customFormat="1" ht="26.25" customHeight="1">
      <c r="A326" s="683" t="s">
        <v>681</v>
      </c>
      <c r="B326" s="698" t="s">
        <v>545</v>
      </c>
      <c r="C326" s="698" t="s">
        <v>591</v>
      </c>
      <c r="D326" s="681">
        <v>750.8</v>
      </c>
      <c r="E326" s="682">
        <f t="shared" si="59"/>
        <v>5663.5</v>
      </c>
      <c r="F326" s="681">
        <v>5663.5</v>
      </c>
      <c r="G326" s="681">
        <v>0</v>
      </c>
      <c r="H326" s="681"/>
      <c r="I326" s="681"/>
      <c r="J326" s="681"/>
      <c r="K326" s="681"/>
      <c r="L326" s="681"/>
      <c r="M326" s="681"/>
      <c r="N326" s="681"/>
      <c r="O326" s="681"/>
      <c r="P326" s="681"/>
      <c r="Q326" s="681"/>
      <c r="R326" s="681">
        <f t="shared" si="54"/>
        <v>0</v>
      </c>
      <c r="S326" s="680">
        <f t="shared" si="51"/>
        <v>5663.5</v>
      </c>
      <c r="T326" s="682">
        <f t="shared" si="52"/>
        <v>5663.5</v>
      </c>
      <c r="U326" s="682">
        <f t="shared" si="53"/>
        <v>0</v>
      </c>
    </row>
    <row r="327" spans="1:21" s="657" customFormat="1" ht="30" customHeight="1">
      <c r="A327" s="683" t="s">
        <v>395</v>
      </c>
      <c r="B327" s="698" t="s">
        <v>545</v>
      </c>
      <c r="C327" s="698" t="s">
        <v>591</v>
      </c>
      <c r="D327" s="681"/>
      <c r="E327" s="682">
        <f aca="true" t="shared" si="61" ref="E327:E333">SUM(F327:G327)</f>
        <v>66</v>
      </c>
      <c r="F327" s="681">
        <v>66</v>
      </c>
      <c r="G327" s="681"/>
      <c r="H327" s="681"/>
      <c r="I327" s="681"/>
      <c r="J327" s="681"/>
      <c r="K327" s="681"/>
      <c r="L327" s="681"/>
      <c r="M327" s="681"/>
      <c r="N327" s="681"/>
      <c r="O327" s="681"/>
      <c r="P327" s="681"/>
      <c r="Q327" s="681"/>
      <c r="R327" s="681">
        <f t="shared" si="54"/>
        <v>0</v>
      </c>
      <c r="S327" s="680">
        <f t="shared" si="51"/>
        <v>66</v>
      </c>
      <c r="T327" s="682">
        <f t="shared" si="52"/>
        <v>66</v>
      </c>
      <c r="U327" s="682">
        <f t="shared" si="53"/>
        <v>0</v>
      </c>
    </row>
    <row r="328" spans="1:21" s="657" customFormat="1" ht="26.25" customHeight="1">
      <c r="A328" s="683" t="s">
        <v>450</v>
      </c>
      <c r="B328" s="698" t="s">
        <v>545</v>
      </c>
      <c r="C328" s="698" t="s">
        <v>591</v>
      </c>
      <c r="D328" s="681"/>
      <c r="E328" s="682">
        <f t="shared" si="61"/>
        <v>20</v>
      </c>
      <c r="F328" s="681">
        <v>20</v>
      </c>
      <c r="G328" s="681"/>
      <c r="H328" s="681"/>
      <c r="I328" s="681"/>
      <c r="J328" s="681"/>
      <c r="K328" s="681"/>
      <c r="L328" s="681"/>
      <c r="M328" s="681"/>
      <c r="N328" s="681"/>
      <c r="O328" s="681"/>
      <c r="P328" s="681"/>
      <c r="Q328" s="681"/>
      <c r="R328" s="681">
        <f t="shared" si="54"/>
        <v>0</v>
      </c>
      <c r="S328" s="680">
        <f t="shared" si="51"/>
        <v>20</v>
      </c>
      <c r="T328" s="682">
        <f t="shared" si="52"/>
        <v>20</v>
      </c>
      <c r="U328" s="682">
        <f t="shared" si="53"/>
        <v>0</v>
      </c>
    </row>
    <row r="329" spans="1:21" s="657" customFormat="1" ht="26.25">
      <c r="A329" s="683" t="s">
        <v>441</v>
      </c>
      <c r="B329" s="698" t="s">
        <v>545</v>
      </c>
      <c r="C329" s="698" t="s">
        <v>591</v>
      </c>
      <c r="D329" s="681"/>
      <c r="E329" s="682">
        <f t="shared" si="61"/>
        <v>49.8</v>
      </c>
      <c r="F329" s="681">
        <v>49.8</v>
      </c>
      <c r="G329" s="681"/>
      <c r="H329" s="681"/>
      <c r="I329" s="681"/>
      <c r="J329" s="681"/>
      <c r="K329" s="681"/>
      <c r="L329" s="681"/>
      <c r="M329" s="681"/>
      <c r="N329" s="681"/>
      <c r="O329" s="681"/>
      <c r="P329" s="681"/>
      <c r="Q329" s="681"/>
      <c r="R329" s="681">
        <f t="shared" si="54"/>
        <v>0</v>
      </c>
      <c r="S329" s="680">
        <f t="shared" si="51"/>
        <v>49.8</v>
      </c>
      <c r="T329" s="682">
        <f t="shared" si="52"/>
        <v>49.8</v>
      </c>
      <c r="U329" s="682">
        <f t="shared" si="53"/>
        <v>0</v>
      </c>
    </row>
    <row r="330" spans="1:21" s="657" customFormat="1" ht="27.75" customHeight="1">
      <c r="A330" s="683" t="s">
        <v>709</v>
      </c>
      <c r="B330" s="698" t="s">
        <v>545</v>
      </c>
      <c r="C330" s="698" t="s">
        <v>591</v>
      </c>
      <c r="D330" s="681"/>
      <c r="E330" s="682">
        <f t="shared" si="61"/>
        <v>1108</v>
      </c>
      <c r="F330" s="681">
        <v>1108</v>
      </c>
      <c r="G330" s="681"/>
      <c r="H330" s="681"/>
      <c r="I330" s="681"/>
      <c r="J330" s="681"/>
      <c r="K330" s="681"/>
      <c r="L330" s="681"/>
      <c r="M330" s="681"/>
      <c r="N330" s="681"/>
      <c r="O330" s="681"/>
      <c r="P330" s="681"/>
      <c r="Q330" s="681"/>
      <c r="R330" s="681">
        <f t="shared" si="54"/>
        <v>0</v>
      </c>
      <c r="S330" s="680">
        <f t="shared" si="51"/>
        <v>1108</v>
      </c>
      <c r="T330" s="682">
        <f t="shared" si="52"/>
        <v>1108</v>
      </c>
      <c r="U330" s="682">
        <f t="shared" si="53"/>
        <v>0</v>
      </c>
    </row>
    <row r="331" spans="1:21" s="657" customFormat="1" ht="28.5" customHeight="1">
      <c r="A331" s="683" t="s">
        <v>451</v>
      </c>
      <c r="B331" s="698" t="s">
        <v>545</v>
      </c>
      <c r="C331" s="698" t="s">
        <v>591</v>
      </c>
      <c r="D331" s="681"/>
      <c r="E331" s="682">
        <f t="shared" si="61"/>
        <v>51.7</v>
      </c>
      <c r="F331" s="681">
        <v>51.7</v>
      </c>
      <c r="G331" s="681"/>
      <c r="H331" s="681"/>
      <c r="I331" s="681"/>
      <c r="J331" s="681"/>
      <c r="K331" s="681"/>
      <c r="L331" s="681"/>
      <c r="M331" s="681"/>
      <c r="N331" s="681"/>
      <c r="O331" s="681"/>
      <c r="P331" s="681"/>
      <c r="Q331" s="681"/>
      <c r="R331" s="681">
        <f t="shared" si="54"/>
        <v>0</v>
      </c>
      <c r="S331" s="680">
        <f t="shared" si="51"/>
        <v>51.7</v>
      </c>
      <c r="T331" s="682">
        <f t="shared" si="52"/>
        <v>51.7</v>
      </c>
      <c r="U331" s="682">
        <f t="shared" si="53"/>
        <v>0</v>
      </c>
    </row>
    <row r="332" spans="1:21" s="657" customFormat="1" ht="28.5" customHeight="1">
      <c r="A332" s="683" t="s">
        <v>452</v>
      </c>
      <c r="B332" s="698" t="s">
        <v>545</v>
      </c>
      <c r="C332" s="698" t="s">
        <v>591</v>
      </c>
      <c r="D332" s="681"/>
      <c r="E332" s="682">
        <f t="shared" si="61"/>
        <v>23</v>
      </c>
      <c r="F332" s="681">
        <v>23</v>
      </c>
      <c r="G332" s="681"/>
      <c r="H332" s="681"/>
      <c r="I332" s="681"/>
      <c r="J332" s="681"/>
      <c r="K332" s="681"/>
      <c r="L332" s="681"/>
      <c r="M332" s="681"/>
      <c r="N332" s="681"/>
      <c r="O332" s="681"/>
      <c r="P332" s="681"/>
      <c r="Q332" s="681"/>
      <c r="R332" s="681">
        <f t="shared" si="54"/>
        <v>0</v>
      </c>
      <c r="S332" s="680">
        <f t="shared" si="51"/>
        <v>23</v>
      </c>
      <c r="T332" s="682">
        <f t="shared" si="52"/>
        <v>23</v>
      </c>
      <c r="U332" s="682">
        <f t="shared" si="53"/>
        <v>0</v>
      </c>
    </row>
    <row r="333" spans="1:21" s="657" customFormat="1" ht="28.5" customHeight="1">
      <c r="A333" s="683" t="s">
        <v>640</v>
      </c>
      <c r="B333" s="698" t="s">
        <v>545</v>
      </c>
      <c r="C333" s="698" t="s">
        <v>591</v>
      </c>
      <c r="D333" s="681"/>
      <c r="E333" s="682">
        <f t="shared" si="61"/>
        <v>9.9</v>
      </c>
      <c r="F333" s="681">
        <v>9.9</v>
      </c>
      <c r="G333" s="681"/>
      <c r="H333" s="681"/>
      <c r="I333" s="681"/>
      <c r="J333" s="681"/>
      <c r="K333" s="681"/>
      <c r="L333" s="681"/>
      <c r="M333" s="681"/>
      <c r="N333" s="681"/>
      <c r="O333" s="681"/>
      <c r="P333" s="681"/>
      <c r="Q333" s="681"/>
      <c r="R333" s="681">
        <f t="shared" si="54"/>
        <v>0</v>
      </c>
      <c r="S333" s="680">
        <f t="shared" si="51"/>
        <v>9.9</v>
      </c>
      <c r="T333" s="682">
        <f t="shared" si="52"/>
        <v>9.9</v>
      </c>
      <c r="U333" s="682">
        <f t="shared" si="53"/>
        <v>0</v>
      </c>
    </row>
    <row r="334" spans="1:21" s="657" customFormat="1" ht="27.75" customHeight="1">
      <c r="A334" s="683" t="s">
        <v>1038</v>
      </c>
      <c r="B334" s="698" t="s">
        <v>545</v>
      </c>
      <c r="C334" s="698" t="s">
        <v>591</v>
      </c>
      <c r="D334" s="681">
        <v>393</v>
      </c>
      <c r="E334" s="682">
        <f>SUM(F334:G334)</f>
        <v>393</v>
      </c>
      <c r="F334" s="681">
        <f>SUM(F335+F336+F337)</f>
        <v>393</v>
      </c>
      <c r="G334" s="681"/>
      <c r="H334" s="681"/>
      <c r="I334" s="681"/>
      <c r="J334" s="681"/>
      <c r="K334" s="681"/>
      <c r="L334" s="681"/>
      <c r="M334" s="681"/>
      <c r="N334" s="681"/>
      <c r="O334" s="681"/>
      <c r="P334" s="681"/>
      <c r="Q334" s="681"/>
      <c r="R334" s="681">
        <f t="shared" si="54"/>
        <v>0</v>
      </c>
      <c r="S334" s="680">
        <f t="shared" si="51"/>
        <v>393</v>
      </c>
      <c r="T334" s="682">
        <f t="shared" si="52"/>
        <v>393</v>
      </c>
      <c r="U334" s="682">
        <f t="shared" si="53"/>
        <v>0</v>
      </c>
    </row>
    <row r="335" spans="1:21" s="657" customFormat="1" ht="32.25" customHeight="1">
      <c r="A335" s="683" t="s">
        <v>681</v>
      </c>
      <c r="B335" s="698" t="s">
        <v>545</v>
      </c>
      <c r="C335" s="698" t="s">
        <v>591</v>
      </c>
      <c r="D335" s="681">
        <v>393</v>
      </c>
      <c r="E335" s="682">
        <f>SUM(F335:G335)</f>
        <v>0</v>
      </c>
      <c r="F335" s="681">
        <v>0</v>
      </c>
      <c r="G335" s="681"/>
      <c r="H335" s="681"/>
      <c r="I335" s="681"/>
      <c r="J335" s="681"/>
      <c r="K335" s="681"/>
      <c r="L335" s="681"/>
      <c r="M335" s="681"/>
      <c r="N335" s="681"/>
      <c r="O335" s="681"/>
      <c r="P335" s="681"/>
      <c r="Q335" s="681"/>
      <c r="R335" s="681">
        <f t="shared" si="54"/>
        <v>0</v>
      </c>
      <c r="S335" s="680">
        <f aca="true" t="shared" si="62" ref="S335:S398">SUM(T335:U335)</f>
        <v>0</v>
      </c>
      <c r="T335" s="682">
        <f aca="true" t="shared" si="63" ref="T335:T398">SUM(F335+I335+J335+K335+L335+M335+N335)</f>
        <v>0</v>
      </c>
      <c r="U335" s="682">
        <f aca="true" t="shared" si="64" ref="U335:U398">SUM(G335+O335+P335)</f>
        <v>0</v>
      </c>
    </row>
    <row r="336" spans="1:21" s="657" customFormat="1" ht="30.75" customHeight="1">
      <c r="A336" s="683" t="s">
        <v>452</v>
      </c>
      <c r="B336" s="698" t="s">
        <v>545</v>
      </c>
      <c r="C336" s="698" t="s">
        <v>591</v>
      </c>
      <c r="D336" s="681"/>
      <c r="E336" s="682">
        <f aca="true" t="shared" si="65" ref="E336:E348">SUM(F336:G336)</f>
        <v>300</v>
      </c>
      <c r="F336" s="681">
        <v>300</v>
      </c>
      <c r="G336" s="681"/>
      <c r="H336" s="681"/>
      <c r="I336" s="681"/>
      <c r="J336" s="681"/>
      <c r="K336" s="681"/>
      <c r="L336" s="681"/>
      <c r="M336" s="681"/>
      <c r="N336" s="681"/>
      <c r="O336" s="681"/>
      <c r="P336" s="681"/>
      <c r="Q336" s="681"/>
      <c r="R336" s="681">
        <f t="shared" si="54"/>
        <v>0</v>
      </c>
      <c r="S336" s="680">
        <f t="shared" si="62"/>
        <v>300</v>
      </c>
      <c r="T336" s="682">
        <f t="shared" si="63"/>
        <v>300</v>
      </c>
      <c r="U336" s="682">
        <f t="shared" si="64"/>
        <v>0</v>
      </c>
    </row>
    <row r="337" spans="1:21" s="657" customFormat="1" ht="29.25" customHeight="1">
      <c r="A337" s="683" t="s">
        <v>451</v>
      </c>
      <c r="B337" s="698" t="s">
        <v>545</v>
      </c>
      <c r="C337" s="698" t="s">
        <v>591</v>
      </c>
      <c r="D337" s="681"/>
      <c r="E337" s="682">
        <f t="shared" si="65"/>
        <v>93</v>
      </c>
      <c r="F337" s="681">
        <v>93</v>
      </c>
      <c r="G337" s="681"/>
      <c r="H337" s="681"/>
      <c r="I337" s="681"/>
      <c r="J337" s="681"/>
      <c r="K337" s="681"/>
      <c r="L337" s="681"/>
      <c r="M337" s="681"/>
      <c r="N337" s="681"/>
      <c r="O337" s="681"/>
      <c r="P337" s="681"/>
      <c r="Q337" s="681"/>
      <c r="R337" s="681">
        <f t="shared" si="54"/>
        <v>0</v>
      </c>
      <c r="S337" s="680">
        <f t="shared" si="62"/>
        <v>93</v>
      </c>
      <c r="T337" s="682">
        <f t="shared" si="63"/>
        <v>93</v>
      </c>
      <c r="U337" s="682">
        <f t="shared" si="64"/>
        <v>0</v>
      </c>
    </row>
    <row r="338" spans="1:21" s="657" customFormat="1" ht="38.25" customHeight="1">
      <c r="A338" s="683" t="s">
        <v>1039</v>
      </c>
      <c r="B338" s="698" t="s">
        <v>545</v>
      </c>
      <c r="C338" s="698" t="s">
        <v>591</v>
      </c>
      <c r="D338" s="681">
        <v>1852</v>
      </c>
      <c r="E338" s="682">
        <f t="shared" si="65"/>
        <v>943.1</v>
      </c>
      <c r="F338" s="681">
        <f>SUM(F339:F344)</f>
        <v>943.1</v>
      </c>
      <c r="G338" s="681"/>
      <c r="H338" s="681"/>
      <c r="I338" s="681">
        <f>SUM(I339+I340+I341+I342+I343+I344)</f>
        <v>0</v>
      </c>
      <c r="J338" s="681">
        <f aca="true" t="shared" si="66" ref="J338:P338">SUM(J339+J340+J341+J342+J343+J344)</f>
        <v>0</v>
      </c>
      <c r="K338" s="681">
        <f t="shared" si="66"/>
        <v>0</v>
      </c>
      <c r="L338" s="681">
        <f t="shared" si="66"/>
        <v>0</v>
      </c>
      <c r="M338" s="681">
        <f t="shared" si="66"/>
        <v>0</v>
      </c>
      <c r="N338" s="681">
        <f t="shared" si="66"/>
        <v>0</v>
      </c>
      <c r="O338" s="681">
        <f t="shared" si="66"/>
        <v>0</v>
      </c>
      <c r="P338" s="681">
        <f t="shared" si="66"/>
        <v>0</v>
      </c>
      <c r="Q338" s="681"/>
      <c r="R338" s="681">
        <f t="shared" si="54"/>
        <v>0</v>
      </c>
      <c r="S338" s="680">
        <f t="shared" si="62"/>
        <v>943.1</v>
      </c>
      <c r="T338" s="682">
        <f t="shared" si="63"/>
        <v>943.1</v>
      </c>
      <c r="U338" s="682">
        <f t="shared" si="64"/>
        <v>0</v>
      </c>
    </row>
    <row r="339" spans="1:21" s="657" customFormat="1" ht="28.5" customHeight="1">
      <c r="A339" s="683" t="s">
        <v>681</v>
      </c>
      <c r="B339" s="698" t="s">
        <v>545</v>
      </c>
      <c r="C339" s="698" t="s">
        <v>591</v>
      </c>
      <c r="D339" s="681">
        <v>1852</v>
      </c>
      <c r="E339" s="682">
        <f t="shared" si="65"/>
        <v>0</v>
      </c>
      <c r="F339" s="681">
        <v>0</v>
      </c>
      <c r="G339" s="681"/>
      <c r="H339" s="681"/>
      <c r="I339" s="681"/>
      <c r="J339" s="681"/>
      <c r="K339" s="681"/>
      <c r="L339" s="681"/>
      <c r="M339" s="681"/>
      <c r="N339" s="681"/>
      <c r="O339" s="681"/>
      <c r="P339" s="681"/>
      <c r="Q339" s="681"/>
      <c r="R339" s="681">
        <f t="shared" si="54"/>
        <v>0</v>
      </c>
      <c r="S339" s="680">
        <f t="shared" si="62"/>
        <v>0</v>
      </c>
      <c r="T339" s="682">
        <f t="shared" si="63"/>
        <v>0</v>
      </c>
      <c r="U339" s="682">
        <f t="shared" si="64"/>
        <v>0</v>
      </c>
    </row>
    <row r="340" spans="1:21" s="657" customFormat="1" ht="27" customHeight="1">
      <c r="A340" s="683" t="s">
        <v>450</v>
      </c>
      <c r="B340" s="698" t="s">
        <v>545</v>
      </c>
      <c r="C340" s="698" t="s">
        <v>591</v>
      </c>
      <c r="D340" s="681"/>
      <c r="E340" s="682">
        <f t="shared" si="65"/>
        <v>356.7</v>
      </c>
      <c r="F340" s="681">
        <v>356.7</v>
      </c>
      <c r="G340" s="681"/>
      <c r="H340" s="681"/>
      <c r="I340" s="681"/>
      <c r="J340" s="681"/>
      <c r="K340" s="681"/>
      <c r="L340" s="681"/>
      <c r="M340" s="681"/>
      <c r="N340" s="681"/>
      <c r="O340" s="681"/>
      <c r="P340" s="681"/>
      <c r="Q340" s="681"/>
      <c r="R340" s="681">
        <f t="shared" si="54"/>
        <v>0</v>
      </c>
      <c r="S340" s="680">
        <f t="shared" si="62"/>
        <v>356.7</v>
      </c>
      <c r="T340" s="682">
        <f t="shared" si="63"/>
        <v>356.7</v>
      </c>
      <c r="U340" s="682">
        <f t="shared" si="64"/>
        <v>0</v>
      </c>
    </row>
    <row r="341" spans="1:21" s="657" customFormat="1" ht="27" customHeight="1">
      <c r="A341" s="683" t="s">
        <v>441</v>
      </c>
      <c r="B341" s="698" t="s">
        <v>545</v>
      </c>
      <c r="C341" s="698" t="s">
        <v>591</v>
      </c>
      <c r="D341" s="681"/>
      <c r="E341" s="682">
        <f t="shared" si="65"/>
        <v>120</v>
      </c>
      <c r="F341" s="681">
        <v>120</v>
      </c>
      <c r="G341" s="681"/>
      <c r="H341" s="681"/>
      <c r="I341" s="681"/>
      <c r="J341" s="681"/>
      <c r="K341" s="681"/>
      <c r="L341" s="681"/>
      <c r="M341" s="681"/>
      <c r="N341" s="681"/>
      <c r="O341" s="681"/>
      <c r="P341" s="681"/>
      <c r="Q341" s="681"/>
      <c r="R341" s="681">
        <f t="shared" si="54"/>
        <v>0</v>
      </c>
      <c r="S341" s="680">
        <f t="shared" si="62"/>
        <v>120</v>
      </c>
      <c r="T341" s="682">
        <f t="shared" si="63"/>
        <v>120</v>
      </c>
      <c r="U341" s="682">
        <f t="shared" si="64"/>
        <v>0</v>
      </c>
    </row>
    <row r="342" spans="1:21" s="657" customFormat="1" ht="27" customHeight="1">
      <c r="A342" s="683" t="s">
        <v>453</v>
      </c>
      <c r="B342" s="698" t="s">
        <v>545</v>
      </c>
      <c r="C342" s="698" t="s">
        <v>591</v>
      </c>
      <c r="D342" s="681"/>
      <c r="E342" s="682">
        <f t="shared" si="65"/>
        <v>222.4</v>
      </c>
      <c r="F342" s="681">
        <v>222.4</v>
      </c>
      <c r="G342" s="681"/>
      <c r="H342" s="681"/>
      <c r="I342" s="681"/>
      <c r="J342" s="681"/>
      <c r="K342" s="681"/>
      <c r="L342" s="681"/>
      <c r="M342" s="681"/>
      <c r="N342" s="681"/>
      <c r="O342" s="681"/>
      <c r="P342" s="681"/>
      <c r="Q342" s="681"/>
      <c r="R342" s="681">
        <f aca="true" t="shared" si="67" ref="R342:R405">SUM(H342:Q342)</f>
        <v>0</v>
      </c>
      <c r="S342" s="680">
        <f t="shared" si="62"/>
        <v>222.4</v>
      </c>
      <c r="T342" s="682">
        <f t="shared" si="63"/>
        <v>222.4</v>
      </c>
      <c r="U342" s="682">
        <f t="shared" si="64"/>
        <v>0</v>
      </c>
    </row>
    <row r="343" spans="1:21" s="657" customFormat="1" ht="27.75" customHeight="1">
      <c r="A343" s="683" t="s">
        <v>454</v>
      </c>
      <c r="B343" s="698" t="s">
        <v>545</v>
      </c>
      <c r="C343" s="698" t="s">
        <v>591</v>
      </c>
      <c r="D343" s="681"/>
      <c r="E343" s="682">
        <f t="shared" si="65"/>
        <v>144</v>
      </c>
      <c r="F343" s="681">
        <v>144</v>
      </c>
      <c r="G343" s="681"/>
      <c r="H343" s="681"/>
      <c r="I343" s="681"/>
      <c r="J343" s="681"/>
      <c r="K343" s="681"/>
      <c r="L343" s="681"/>
      <c r="M343" s="681"/>
      <c r="N343" s="681"/>
      <c r="O343" s="681"/>
      <c r="P343" s="681"/>
      <c r="Q343" s="681"/>
      <c r="R343" s="681">
        <f t="shared" si="67"/>
        <v>0</v>
      </c>
      <c r="S343" s="680">
        <f t="shared" si="62"/>
        <v>144</v>
      </c>
      <c r="T343" s="682">
        <f t="shared" si="63"/>
        <v>144</v>
      </c>
      <c r="U343" s="682">
        <f t="shared" si="64"/>
        <v>0</v>
      </c>
    </row>
    <row r="344" spans="1:21" s="657" customFormat="1" ht="28.5" customHeight="1">
      <c r="A344" s="683" t="s">
        <v>452</v>
      </c>
      <c r="B344" s="698" t="s">
        <v>545</v>
      </c>
      <c r="C344" s="698" t="s">
        <v>591</v>
      </c>
      <c r="D344" s="681"/>
      <c r="E344" s="682">
        <f t="shared" si="65"/>
        <v>100</v>
      </c>
      <c r="F344" s="681">
        <v>100</v>
      </c>
      <c r="G344" s="681"/>
      <c r="H344" s="681"/>
      <c r="I344" s="681"/>
      <c r="J344" s="681"/>
      <c r="K344" s="681"/>
      <c r="L344" s="681"/>
      <c r="M344" s="681"/>
      <c r="N344" s="681"/>
      <c r="O344" s="681"/>
      <c r="P344" s="681"/>
      <c r="Q344" s="681"/>
      <c r="R344" s="681">
        <f t="shared" si="67"/>
        <v>0</v>
      </c>
      <c r="S344" s="680">
        <f t="shared" si="62"/>
        <v>100</v>
      </c>
      <c r="T344" s="682">
        <f t="shared" si="63"/>
        <v>100</v>
      </c>
      <c r="U344" s="682">
        <f t="shared" si="64"/>
        <v>0</v>
      </c>
    </row>
    <row r="345" spans="1:21" s="657" customFormat="1" ht="30" customHeight="1">
      <c r="A345" s="683" t="s">
        <v>393</v>
      </c>
      <c r="B345" s="698" t="s">
        <v>545</v>
      </c>
      <c r="C345" s="698" t="s">
        <v>591</v>
      </c>
      <c r="D345" s="681"/>
      <c r="E345" s="682">
        <f>SUM(F345:G345)</f>
        <v>439.3</v>
      </c>
      <c r="F345" s="681">
        <f>SUM(F346:F347)</f>
        <v>439.3</v>
      </c>
      <c r="G345" s="681"/>
      <c r="H345" s="681"/>
      <c r="I345" s="681">
        <v>20</v>
      </c>
      <c r="J345" s="681"/>
      <c r="K345" s="681"/>
      <c r="L345" s="681"/>
      <c r="M345" s="681"/>
      <c r="N345" s="681"/>
      <c r="O345" s="681"/>
      <c r="P345" s="681"/>
      <c r="Q345" s="681"/>
      <c r="R345" s="681">
        <f t="shared" si="67"/>
        <v>20</v>
      </c>
      <c r="S345" s="680">
        <f t="shared" si="62"/>
        <v>459.3</v>
      </c>
      <c r="T345" s="682">
        <f t="shared" si="63"/>
        <v>459.3</v>
      </c>
      <c r="U345" s="682">
        <f t="shared" si="64"/>
        <v>0</v>
      </c>
    </row>
    <row r="346" spans="1:21" s="657" customFormat="1" ht="32.25" customHeight="1">
      <c r="A346" s="683" t="s">
        <v>681</v>
      </c>
      <c r="B346" s="698" t="s">
        <v>545</v>
      </c>
      <c r="C346" s="698" t="s">
        <v>591</v>
      </c>
      <c r="D346" s="681"/>
      <c r="E346" s="682">
        <f t="shared" si="65"/>
        <v>139.3</v>
      </c>
      <c r="F346" s="681">
        <v>139.3</v>
      </c>
      <c r="G346" s="681"/>
      <c r="H346" s="681"/>
      <c r="I346" s="681">
        <v>20</v>
      </c>
      <c r="J346" s="681"/>
      <c r="K346" s="681"/>
      <c r="L346" s="681"/>
      <c r="M346" s="681"/>
      <c r="N346" s="681"/>
      <c r="O346" s="681"/>
      <c r="P346" s="681"/>
      <c r="Q346" s="681"/>
      <c r="R346" s="681">
        <f t="shared" si="67"/>
        <v>20</v>
      </c>
      <c r="S346" s="680">
        <f t="shared" si="62"/>
        <v>159.3</v>
      </c>
      <c r="T346" s="682">
        <f t="shared" si="63"/>
        <v>159.3</v>
      </c>
      <c r="U346" s="682">
        <f t="shared" si="64"/>
        <v>0</v>
      </c>
    </row>
    <row r="347" spans="1:21" s="657" customFormat="1" ht="28.5" customHeight="1">
      <c r="A347" s="683" t="s">
        <v>710</v>
      </c>
      <c r="B347" s="698" t="s">
        <v>545</v>
      </c>
      <c r="C347" s="698" t="s">
        <v>591</v>
      </c>
      <c r="D347" s="681"/>
      <c r="E347" s="682">
        <f t="shared" si="65"/>
        <v>300</v>
      </c>
      <c r="F347" s="681">
        <v>300</v>
      </c>
      <c r="G347" s="681"/>
      <c r="H347" s="681"/>
      <c r="I347" s="681"/>
      <c r="J347" s="681"/>
      <c r="K347" s="681"/>
      <c r="L347" s="681"/>
      <c r="M347" s="681"/>
      <c r="N347" s="681"/>
      <c r="O347" s="681"/>
      <c r="P347" s="681"/>
      <c r="Q347" s="681"/>
      <c r="R347" s="681">
        <f t="shared" si="67"/>
        <v>0</v>
      </c>
      <c r="S347" s="680">
        <f t="shared" si="62"/>
        <v>300</v>
      </c>
      <c r="T347" s="682">
        <f t="shared" si="63"/>
        <v>300</v>
      </c>
      <c r="U347" s="682">
        <f t="shared" si="64"/>
        <v>0</v>
      </c>
    </row>
    <row r="348" spans="1:21" s="657" customFormat="1" ht="57" customHeight="1">
      <c r="A348" s="683" t="s">
        <v>711</v>
      </c>
      <c r="B348" s="698" t="s">
        <v>545</v>
      </c>
      <c r="C348" s="698" t="s">
        <v>591</v>
      </c>
      <c r="D348" s="681"/>
      <c r="E348" s="682">
        <f t="shared" si="65"/>
        <v>63032.8</v>
      </c>
      <c r="F348" s="681">
        <v>6104</v>
      </c>
      <c r="G348" s="681">
        <v>56928.8</v>
      </c>
      <c r="H348" s="681"/>
      <c r="I348" s="681">
        <v>495.6</v>
      </c>
      <c r="J348" s="681"/>
      <c r="K348" s="681"/>
      <c r="L348" s="681"/>
      <c r="M348" s="681"/>
      <c r="N348" s="681"/>
      <c r="O348" s="681"/>
      <c r="P348" s="681"/>
      <c r="Q348" s="681"/>
      <c r="R348" s="681">
        <f t="shared" si="67"/>
        <v>495.6</v>
      </c>
      <c r="S348" s="680">
        <f t="shared" si="62"/>
        <v>63528.4</v>
      </c>
      <c r="T348" s="682">
        <f t="shared" si="63"/>
        <v>6599.6</v>
      </c>
      <c r="U348" s="682">
        <f t="shared" si="64"/>
        <v>56928.8</v>
      </c>
    </row>
    <row r="349" spans="1:21" s="657" customFormat="1" ht="70.5" customHeight="1">
      <c r="A349" s="683" t="s">
        <v>712</v>
      </c>
      <c r="B349" s="698" t="s">
        <v>545</v>
      </c>
      <c r="C349" s="698" t="s">
        <v>591</v>
      </c>
      <c r="D349" s="712">
        <v>51049</v>
      </c>
      <c r="E349" s="682">
        <f>SUM(F349:G349)</f>
        <v>92284.2</v>
      </c>
      <c r="F349" s="681">
        <v>4614.2</v>
      </c>
      <c r="G349" s="681">
        <v>87670</v>
      </c>
      <c r="H349" s="681"/>
      <c r="I349" s="681"/>
      <c r="J349" s="681"/>
      <c r="K349" s="681"/>
      <c r="L349" s="681"/>
      <c r="M349" s="681"/>
      <c r="N349" s="681"/>
      <c r="O349" s="681"/>
      <c r="P349" s="681"/>
      <c r="Q349" s="681"/>
      <c r="R349" s="681">
        <f t="shared" si="67"/>
        <v>0</v>
      </c>
      <c r="S349" s="680">
        <f t="shared" si="62"/>
        <v>92284.2</v>
      </c>
      <c r="T349" s="682">
        <f t="shared" si="63"/>
        <v>4614.2</v>
      </c>
      <c r="U349" s="682">
        <f t="shared" si="64"/>
        <v>87670</v>
      </c>
    </row>
    <row r="350" spans="1:21" s="657" customFormat="1" ht="30" customHeight="1">
      <c r="A350" s="683" t="s">
        <v>245</v>
      </c>
      <c r="B350" s="698" t="s">
        <v>545</v>
      </c>
      <c r="C350" s="698" t="s">
        <v>591</v>
      </c>
      <c r="D350" s="712"/>
      <c r="E350" s="682">
        <f>SUM(F350:G350)</f>
        <v>0</v>
      </c>
      <c r="F350" s="681"/>
      <c r="G350" s="681"/>
      <c r="H350" s="681"/>
      <c r="I350" s="681"/>
      <c r="J350" s="681"/>
      <c r="K350" s="681"/>
      <c r="L350" s="681"/>
      <c r="M350" s="681"/>
      <c r="N350" s="681"/>
      <c r="O350" s="681"/>
      <c r="P350" s="681"/>
      <c r="Q350" s="681"/>
      <c r="R350" s="681">
        <f t="shared" si="67"/>
        <v>0</v>
      </c>
      <c r="S350" s="680">
        <f t="shared" si="62"/>
        <v>0</v>
      </c>
      <c r="T350" s="682">
        <f t="shared" si="63"/>
        <v>0</v>
      </c>
      <c r="U350" s="682">
        <f t="shared" si="64"/>
        <v>0</v>
      </c>
    </row>
    <row r="351" spans="1:21" s="657" customFormat="1" ht="37.5" customHeight="1">
      <c r="A351" s="678" t="s">
        <v>844</v>
      </c>
      <c r="B351" s="699" t="s">
        <v>526</v>
      </c>
      <c r="C351" s="699" t="s">
        <v>592</v>
      </c>
      <c r="D351" s="680">
        <f aca="true" t="shared" si="68" ref="D351:P351">SUM(D352+D362+D366+D373)</f>
        <v>526317.3</v>
      </c>
      <c r="E351" s="680">
        <f t="shared" si="68"/>
        <v>551788.9</v>
      </c>
      <c r="F351" s="680">
        <f t="shared" si="68"/>
        <v>459813.19999999995</v>
      </c>
      <c r="G351" s="680">
        <f t="shared" si="68"/>
        <v>91975.7</v>
      </c>
      <c r="H351" s="680">
        <f t="shared" si="68"/>
        <v>0</v>
      </c>
      <c r="I351" s="680">
        <f t="shared" si="68"/>
        <v>3361.5</v>
      </c>
      <c r="J351" s="680">
        <f t="shared" si="68"/>
        <v>0</v>
      </c>
      <c r="K351" s="680">
        <f t="shared" si="68"/>
        <v>5415.5</v>
      </c>
      <c r="L351" s="680">
        <f>SUM(L352+L362+L366+L373)</f>
        <v>0</v>
      </c>
      <c r="M351" s="680">
        <f t="shared" si="68"/>
        <v>0</v>
      </c>
      <c r="N351" s="680">
        <f t="shared" si="68"/>
        <v>0</v>
      </c>
      <c r="O351" s="680">
        <f>SUM(O352+O362+O366+O373)</f>
        <v>0</v>
      </c>
      <c r="P351" s="680">
        <f t="shared" si="68"/>
        <v>0</v>
      </c>
      <c r="Q351" s="680">
        <f>SUM(Q352+Q362+Q366+Q373)</f>
        <v>0</v>
      </c>
      <c r="R351" s="681">
        <f t="shared" si="67"/>
        <v>8777</v>
      </c>
      <c r="S351" s="680">
        <f t="shared" si="62"/>
        <v>560565.8999999999</v>
      </c>
      <c r="T351" s="682">
        <f t="shared" si="63"/>
        <v>468590.19999999995</v>
      </c>
      <c r="U351" s="682">
        <f t="shared" si="64"/>
        <v>91975.7</v>
      </c>
    </row>
    <row r="352" spans="1:21" s="657" customFormat="1" ht="33" customHeight="1">
      <c r="A352" s="678" t="s">
        <v>845</v>
      </c>
      <c r="B352" s="699" t="s">
        <v>526</v>
      </c>
      <c r="C352" s="699" t="s">
        <v>591</v>
      </c>
      <c r="D352" s="682">
        <f>SUM(D353+D354+D356+D357+D358+D361)</f>
        <v>383320.2</v>
      </c>
      <c r="E352" s="682">
        <f>SUM(E353+E354+E356+E357+E358+E361+E355)</f>
        <v>419114.7</v>
      </c>
      <c r="F352" s="682">
        <f>SUM(F353+F354+F356+F357+F358+F361+F355)</f>
        <v>417489.8</v>
      </c>
      <c r="G352" s="682">
        <f>SUM(G353+G354+G356+G357+G358+G361+G355)</f>
        <v>1624.9</v>
      </c>
      <c r="H352" s="682">
        <f>SUM(H353+H354+H356+H357+H358+H361)</f>
        <v>0</v>
      </c>
      <c r="I352" s="682">
        <f>SUM(I353:I355)</f>
        <v>3297</v>
      </c>
      <c r="J352" s="682">
        <f>SUM(J353:J355)</f>
        <v>0</v>
      </c>
      <c r="K352" s="682">
        <f>SUM(K353:K355)</f>
        <v>5415.5</v>
      </c>
      <c r="L352" s="682">
        <f>SUM(L353:L355)</f>
        <v>0</v>
      </c>
      <c r="M352" s="682">
        <f>SUM(M353+M354+M356+M357+M358+M361)</f>
        <v>0</v>
      </c>
      <c r="N352" s="682">
        <f>SUM(N353+N354+N356+N357+N358+N361)</f>
        <v>0</v>
      </c>
      <c r="O352" s="682">
        <f>SUM(O353+O354+O356+O357+O358+O361)</f>
        <v>0</v>
      </c>
      <c r="P352" s="682">
        <f>SUM(P353+P354+P355+P356+P357+P358+P361)</f>
        <v>0</v>
      </c>
      <c r="Q352" s="682">
        <f>SUM(Q353+Q354+Q355+Q356+Q357+Q358+Q361)</f>
        <v>0</v>
      </c>
      <c r="R352" s="681">
        <f t="shared" si="67"/>
        <v>8712.5</v>
      </c>
      <c r="S352" s="680">
        <f t="shared" si="62"/>
        <v>427827.2</v>
      </c>
      <c r="T352" s="682">
        <f t="shared" si="63"/>
        <v>426202.3</v>
      </c>
      <c r="U352" s="682">
        <f t="shared" si="64"/>
        <v>1624.9</v>
      </c>
    </row>
    <row r="353" spans="1:21" s="657" customFormat="1" ht="29.25" customHeight="1">
      <c r="A353" s="683" t="s">
        <v>455</v>
      </c>
      <c r="B353" s="698" t="s">
        <v>526</v>
      </c>
      <c r="C353" s="698" t="s">
        <v>591</v>
      </c>
      <c r="D353" s="681">
        <v>315470.3</v>
      </c>
      <c r="E353" s="682">
        <f aca="true" t="shared" si="69" ref="E353:E372">SUM(F353:G353)</f>
        <v>347588.9</v>
      </c>
      <c r="F353" s="681">
        <v>346738.9</v>
      </c>
      <c r="G353" s="681">
        <v>850</v>
      </c>
      <c r="H353" s="681"/>
      <c r="I353" s="681">
        <v>-463.5</v>
      </c>
      <c r="J353" s="681"/>
      <c r="K353" s="681">
        <v>5415.5</v>
      </c>
      <c r="L353" s="681"/>
      <c r="M353" s="681"/>
      <c r="N353" s="681"/>
      <c r="O353" s="681"/>
      <c r="P353" s="681"/>
      <c r="Q353" s="681"/>
      <c r="R353" s="681">
        <f t="shared" si="67"/>
        <v>4952</v>
      </c>
      <c r="S353" s="680">
        <f t="shared" si="62"/>
        <v>352540.9</v>
      </c>
      <c r="T353" s="682">
        <f t="shared" si="63"/>
        <v>351690.9</v>
      </c>
      <c r="U353" s="682">
        <f t="shared" si="64"/>
        <v>850</v>
      </c>
    </row>
    <row r="354" spans="1:21" s="657" customFormat="1" ht="30" customHeight="1">
      <c r="A354" s="683" t="s">
        <v>456</v>
      </c>
      <c r="B354" s="698" t="s">
        <v>526</v>
      </c>
      <c r="C354" s="698" t="s">
        <v>591</v>
      </c>
      <c r="D354" s="681">
        <v>39880.6</v>
      </c>
      <c r="E354" s="682">
        <f t="shared" si="69"/>
        <v>43392.8</v>
      </c>
      <c r="F354" s="681">
        <v>43080.8</v>
      </c>
      <c r="G354" s="681">
        <v>312</v>
      </c>
      <c r="H354" s="681"/>
      <c r="I354" s="681"/>
      <c r="J354" s="681"/>
      <c r="K354" s="681"/>
      <c r="L354" s="681"/>
      <c r="M354" s="681"/>
      <c r="N354" s="681"/>
      <c r="O354" s="681"/>
      <c r="P354" s="681"/>
      <c r="Q354" s="681"/>
      <c r="R354" s="681">
        <f t="shared" si="67"/>
        <v>0</v>
      </c>
      <c r="S354" s="680">
        <f t="shared" si="62"/>
        <v>43392.8</v>
      </c>
      <c r="T354" s="682">
        <f t="shared" si="63"/>
        <v>43080.8</v>
      </c>
      <c r="U354" s="682">
        <f t="shared" si="64"/>
        <v>312</v>
      </c>
    </row>
    <row r="355" spans="1:21" s="657" customFormat="1" ht="30" customHeight="1">
      <c r="A355" s="683" t="s">
        <v>387</v>
      </c>
      <c r="B355" s="698" t="s">
        <v>526</v>
      </c>
      <c r="C355" s="698" t="s">
        <v>591</v>
      </c>
      <c r="D355" s="681"/>
      <c r="E355" s="682">
        <f t="shared" si="69"/>
        <v>19807.9</v>
      </c>
      <c r="F355" s="681">
        <v>19345</v>
      </c>
      <c r="G355" s="681">
        <v>462.9</v>
      </c>
      <c r="H355" s="681"/>
      <c r="I355" s="681">
        <v>3760.5</v>
      </c>
      <c r="J355" s="681"/>
      <c r="K355" s="681"/>
      <c r="L355" s="681"/>
      <c r="M355" s="681"/>
      <c r="N355" s="681"/>
      <c r="O355" s="681"/>
      <c r="P355" s="681"/>
      <c r="Q355" s="681"/>
      <c r="R355" s="681">
        <f t="shared" si="67"/>
        <v>3760.5</v>
      </c>
      <c r="S355" s="680">
        <f t="shared" si="62"/>
        <v>23568.4</v>
      </c>
      <c r="T355" s="682">
        <f t="shared" si="63"/>
        <v>23105.5</v>
      </c>
      <c r="U355" s="682">
        <f t="shared" si="64"/>
        <v>462.9</v>
      </c>
    </row>
    <row r="356" spans="1:21" s="657" customFormat="1" ht="27.75" customHeight="1">
      <c r="A356" s="683" t="s">
        <v>457</v>
      </c>
      <c r="B356" s="698" t="s">
        <v>526</v>
      </c>
      <c r="C356" s="698" t="s">
        <v>591</v>
      </c>
      <c r="D356" s="681">
        <v>2732</v>
      </c>
      <c r="E356" s="682">
        <f t="shared" si="69"/>
        <v>2052</v>
      </c>
      <c r="F356" s="681">
        <v>2052</v>
      </c>
      <c r="G356" s="681"/>
      <c r="H356" s="681"/>
      <c r="I356" s="681">
        <v>3.9</v>
      </c>
      <c r="J356" s="681"/>
      <c r="K356" s="681"/>
      <c r="L356" s="681"/>
      <c r="M356" s="681"/>
      <c r="N356" s="681"/>
      <c r="O356" s="681"/>
      <c r="P356" s="681"/>
      <c r="Q356" s="681"/>
      <c r="R356" s="681">
        <f t="shared" si="67"/>
        <v>3.9</v>
      </c>
      <c r="S356" s="680">
        <f t="shared" si="62"/>
        <v>2055.9</v>
      </c>
      <c r="T356" s="682">
        <f t="shared" si="63"/>
        <v>2055.9</v>
      </c>
      <c r="U356" s="682">
        <f t="shared" si="64"/>
        <v>0</v>
      </c>
    </row>
    <row r="357" spans="1:21" s="657" customFormat="1" ht="48.75" customHeight="1">
      <c r="A357" s="683" t="s">
        <v>458</v>
      </c>
      <c r="B357" s="698" t="s">
        <v>526</v>
      </c>
      <c r="C357" s="698" t="s">
        <v>591</v>
      </c>
      <c r="D357" s="681">
        <v>1043.4</v>
      </c>
      <c r="E357" s="682">
        <f t="shared" si="69"/>
        <v>527.5</v>
      </c>
      <c r="F357" s="681">
        <v>527.5</v>
      </c>
      <c r="G357" s="681"/>
      <c r="H357" s="681"/>
      <c r="I357" s="681">
        <v>-3.9</v>
      </c>
      <c r="J357" s="681"/>
      <c r="K357" s="681"/>
      <c r="L357" s="681"/>
      <c r="M357" s="681"/>
      <c r="N357" s="681"/>
      <c r="O357" s="681"/>
      <c r="P357" s="681"/>
      <c r="Q357" s="681"/>
      <c r="R357" s="681">
        <f t="shared" si="67"/>
        <v>-3.9</v>
      </c>
      <c r="S357" s="680">
        <f t="shared" si="62"/>
        <v>523.6</v>
      </c>
      <c r="T357" s="682">
        <f t="shared" si="63"/>
        <v>523.6</v>
      </c>
      <c r="U357" s="682">
        <f t="shared" si="64"/>
        <v>0</v>
      </c>
    </row>
    <row r="358" spans="1:21" s="657" customFormat="1" ht="69.75" customHeight="1">
      <c r="A358" s="683" t="s">
        <v>1064</v>
      </c>
      <c r="B358" s="698" t="s">
        <v>526</v>
      </c>
      <c r="C358" s="698" t="s">
        <v>591</v>
      </c>
      <c r="D358" s="681">
        <v>5903</v>
      </c>
      <c r="E358" s="682">
        <f>SUM(F358:G358)</f>
        <v>5745.6</v>
      </c>
      <c r="F358" s="681">
        <f>SUM(F359+F360)</f>
        <v>5745.6</v>
      </c>
      <c r="G358" s="681"/>
      <c r="H358" s="681"/>
      <c r="I358" s="681"/>
      <c r="J358" s="681"/>
      <c r="K358" s="681"/>
      <c r="L358" s="681"/>
      <c r="M358" s="681"/>
      <c r="N358" s="681"/>
      <c r="O358" s="681"/>
      <c r="P358" s="681"/>
      <c r="Q358" s="681"/>
      <c r="R358" s="681">
        <f t="shared" si="67"/>
        <v>0</v>
      </c>
      <c r="S358" s="680">
        <f t="shared" si="62"/>
        <v>5745.6</v>
      </c>
      <c r="T358" s="682">
        <f t="shared" si="63"/>
        <v>5745.6</v>
      </c>
      <c r="U358" s="682">
        <f t="shared" si="64"/>
        <v>0</v>
      </c>
    </row>
    <row r="359" spans="1:21" s="657" customFormat="1" ht="34.5" customHeight="1">
      <c r="A359" s="683" t="s">
        <v>459</v>
      </c>
      <c r="B359" s="698" t="s">
        <v>526</v>
      </c>
      <c r="C359" s="698" t="s">
        <v>591</v>
      </c>
      <c r="D359" s="681">
        <v>5281</v>
      </c>
      <c r="E359" s="682">
        <f>SUM(F359:G359)</f>
        <v>5281</v>
      </c>
      <c r="F359" s="681">
        <v>5281</v>
      </c>
      <c r="G359" s="681"/>
      <c r="H359" s="681"/>
      <c r="I359" s="681"/>
      <c r="J359" s="681"/>
      <c r="K359" s="681"/>
      <c r="L359" s="681"/>
      <c r="M359" s="681"/>
      <c r="N359" s="681"/>
      <c r="O359" s="681"/>
      <c r="P359" s="681"/>
      <c r="Q359" s="681"/>
      <c r="R359" s="681">
        <f t="shared" si="67"/>
        <v>0</v>
      </c>
      <c r="S359" s="680">
        <f t="shared" si="62"/>
        <v>5281</v>
      </c>
      <c r="T359" s="682">
        <f t="shared" si="63"/>
        <v>5281</v>
      </c>
      <c r="U359" s="682">
        <f t="shared" si="64"/>
        <v>0</v>
      </c>
    </row>
    <row r="360" spans="1:21" s="657" customFormat="1" ht="37.5" customHeight="1">
      <c r="A360" s="683" t="s">
        <v>460</v>
      </c>
      <c r="B360" s="698" t="s">
        <v>526</v>
      </c>
      <c r="C360" s="698" t="s">
        <v>591</v>
      </c>
      <c r="D360" s="681">
        <v>622</v>
      </c>
      <c r="E360" s="682">
        <f>SUM(F360:G360)</f>
        <v>464.6</v>
      </c>
      <c r="F360" s="681">
        <v>464.6</v>
      </c>
      <c r="G360" s="681"/>
      <c r="H360" s="681"/>
      <c r="I360" s="681"/>
      <c r="J360" s="681"/>
      <c r="K360" s="681"/>
      <c r="L360" s="681"/>
      <c r="M360" s="681"/>
      <c r="N360" s="681"/>
      <c r="O360" s="681"/>
      <c r="P360" s="681"/>
      <c r="Q360" s="681"/>
      <c r="R360" s="681">
        <f t="shared" si="67"/>
        <v>0</v>
      </c>
      <c r="S360" s="680">
        <f t="shared" si="62"/>
        <v>464.6</v>
      </c>
      <c r="T360" s="682">
        <f t="shared" si="63"/>
        <v>464.6</v>
      </c>
      <c r="U360" s="682">
        <f t="shared" si="64"/>
        <v>0</v>
      </c>
    </row>
    <row r="361" spans="1:21" s="657" customFormat="1" ht="56.25" customHeight="1">
      <c r="A361" s="683" t="s">
        <v>179</v>
      </c>
      <c r="B361" s="698" t="s">
        <v>526</v>
      </c>
      <c r="C361" s="698" t="s">
        <v>591</v>
      </c>
      <c r="D361" s="681">
        <v>18290.9</v>
      </c>
      <c r="E361" s="682">
        <f t="shared" si="69"/>
        <v>0</v>
      </c>
      <c r="F361" s="681">
        <v>0</v>
      </c>
      <c r="G361" s="681"/>
      <c r="H361" s="681"/>
      <c r="I361" s="681"/>
      <c r="J361" s="681"/>
      <c r="K361" s="681"/>
      <c r="L361" s="681"/>
      <c r="M361" s="681"/>
      <c r="N361" s="681"/>
      <c r="O361" s="681"/>
      <c r="P361" s="681"/>
      <c r="Q361" s="681"/>
      <c r="R361" s="681">
        <f t="shared" si="67"/>
        <v>0</v>
      </c>
      <c r="S361" s="680">
        <f t="shared" si="62"/>
        <v>0</v>
      </c>
      <c r="T361" s="682">
        <f t="shared" si="63"/>
        <v>0</v>
      </c>
      <c r="U361" s="682">
        <f t="shared" si="64"/>
        <v>0</v>
      </c>
    </row>
    <row r="362" spans="1:21" s="657" customFormat="1" ht="37.5" customHeight="1">
      <c r="A362" s="678" t="s">
        <v>1141</v>
      </c>
      <c r="B362" s="699" t="s">
        <v>526</v>
      </c>
      <c r="C362" s="699" t="s">
        <v>593</v>
      </c>
      <c r="D362" s="682">
        <f>SUM(D363:D365)</f>
        <v>46192.3</v>
      </c>
      <c r="E362" s="682">
        <f t="shared" si="69"/>
        <v>37372.8</v>
      </c>
      <c r="F362" s="682">
        <f>SUM(F363+F364+F365)</f>
        <v>37372.8</v>
      </c>
      <c r="G362" s="682">
        <f>SUM(G363:G364)</f>
        <v>0</v>
      </c>
      <c r="H362" s="682">
        <f aca="true" t="shared" si="70" ref="H362:P362">SUM(H363+H364+H365)</f>
        <v>0</v>
      </c>
      <c r="I362" s="682">
        <f t="shared" si="70"/>
        <v>0</v>
      </c>
      <c r="J362" s="682">
        <f t="shared" si="70"/>
        <v>0</v>
      </c>
      <c r="K362" s="682">
        <f t="shared" si="70"/>
        <v>0</v>
      </c>
      <c r="L362" s="682">
        <f t="shared" si="70"/>
        <v>0</v>
      </c>
      <c r="M362" s="682">
        <f t="shared" si="70"/>
        <v>0</v>
      </c>
      <c r="N362" s="682">
        <f t="shared" si="70"/>
        <v>0</v>
      </c>
      <c r="O362" s="682">
        <f t="shared" si="70"/>
        <v>0</v>
      </c>
      <c r="P362" s="682">
        <f t="shared" si="70"/>
        <v>0</v>
      </c>
      <c r="Q362" s="682"/>
      <c r="R362" s="681">
        <f t="shared" si="67"/>
        <v>0</v>
      </c>
      <c r="S362" s="680">
        <f t="shared" si="62"/>
        <v>37372.8</v>
      </c>
      <c r="T362" s="682">
        <f t="shared" si="63"/>
        <v>37372.8</v>
      </c>
      <c r="U362" s="682">
        <f t="shared" si="64"/>
        <v>0</v>
      </c>
    </row>
    <row r="363" spans="1:21" s="657" customFormat="1" ht="33.75" customHeight="1">
      <c r="A363" s="683" t="s">
        <v>913</v>
      </c>
      <c r="B363" s="698" t="s">
        <v>526</v>
      </c>
      <c r="C363" s="698" t="s">
        <v>593</v>
      </c>
      <c r="D363" s="681">
        <f>SUM('[8]стоматология'!$Q$27)</f>
        <v>19591.100000000002</v>
      </c>
      <c r="E363" s="682">
        <f t="shared" si="69"/>
        <v>21416.3</v>
      </c>
      <c r="F363" s="681">
        <v>21416.3</v>
      </c>
      <c r="G363" s="681"/>
      <c r="H363" s="681"/>
      <c r="I363" s="681"/>
      <c r="J363" s="681"/>
      <c r="K363" s="681"/>
      <c r="L363" s="681"/>
      <c r="M363" s="681"/>
      <c r="N363" s="681"/>
      <c r="O363" s="681"/>
      <c r="P363" s="681"/>
      <c r="Q363" s="681"/>
      <c r="R363" s="681">
        <f t="shared" si="67"/>
        <v>0</v>
      </c>
      <c r="S363" s="680">
        <f t="shared" si="62"/>
        <v>21416.3</v>
      </c>
      <c r="T363" s="682">
        <f t="shared" si="63"/>
        <v>21416.3</v>
      </c>
      <c r="U363" s="682">
        <f t="shared" si="64"/>
        <v>0</v>
      </c>
    </row>
    <row r="364" spans="1:21" s="657" customFormat="1" ht="36" customHeight="1">
      <c r="A364" s="683" t="s">
        <v>461</v>
      </c>
      <c r="B364" s="698" t="s">
        <v>526</v>
      </c>
      <c r="C364" s="698" t="s">
        <v>593</v>
      </c>
      <c r="D364" s="681">
        <v>25467.4</v>
      </c>
      <c r="E364" s="682">
        <f t="shared" si="69"/>
        <v>15956.5</v>
      </c>
      <c r="F364" s="681">
        <v>15956.5</v>
      </c>
      <c r="G364" s="681">
        <f>SUM('[8]жемчужинка'!$R$27)</f>
        <v>0</v>
      </c>
      <c r="H364" s="681"/>
      <c r="I364" s="681"/>
      <c r="J364" s="681"/>
      <c r="K364" s="681"/>
      <c r="L364" s="681"/>
      <c r="M364" s="681"/>
      <c r="N364" s="681"/>
      <c r="O364" s="681"/>
      <c r="P364" s="681"/>
      <c r="Q364" s="681"/>
      <c r="R364" s="681">
        <f t="shared" si="67"/>
        <v>0</v>
      </c>
      <c r="S364" s="680">
        <f t="shared" si="62"/>
        <v>15956.5</v>
      </c>
      <c r="T364" s="682">
        <f t="shared" si="63"/>
        <v>15956.5</v>
      </c>
      <c r="U364" s="682">
        <f t="shared" si="64"/>
        <v>0</v>
      </c>
    </row>
    <row r="365" spans="1:21" s="657" customFormat="1" ht="73.5" customHeight="1">
      <c r="A365" s="683" t="s">
        <v>77</v>
      </c>
      <c r="B365" s="698" t="s">
        <v>526</v>
      </c>
      <c r="C365" s="698" t="s">
        <v>593</v>
      </c>
      <c r="D365" s="681">
        <v>1133.8</v>
      </c>
      <c r="E365" s="682">
        <f t="shared" si="69"/>
        <v>0</v>
      </c>
      <c r="F365" s="681">
        <v>0</v>
      </c>
      <c r="G365" s="681"/>
      <c r="H365" s="681"/>
      <c r="I365" s="681"/>
      <c r="J365" s="681"/>
      <c r="K365" s="681"/>
      <c r="L365" s="681"/>
      <c r="M365" s="681"/>
      <c r="N365" s="681"/>
      <c r="O365" s="681"/>
      <c r="P365" s="681"/>
      <c r="Q365" s="681"/>
      <c r="R365" s="681">
        <f t="shared" si="67"/>
        <v>0</v>
      </c>
      <c r="S365" s="680">
        <f t="shared" si="62"/>
        <v>0</v>
      </c>
      <c r="T365" s="682">
        <f t="shared" si="63"/>
        <v>0</v>
      </c>
      <c r="U365" s="682">
        <f t="shared" si="64"/>
        <v>0</v>
      </c>
    </row>
    <row r="366" spans="1:21" s="657" customFormat="1" ht="33.75" customHeight="1">
      <c r="A366" s="678" t="s">
        <v>496</v>
      </c>
      <c r="B366" s="699" t="s">
        <v>526</v>
      </c>
      <c r="C366" s="699" t="s">
        <v>628</v>
      </c>
      <c r="D366" s="682">
        <f>SUM(D367+D370)</f>
        <v>5997.800000000001</v>
      </c>
      <c r="E366" s="682">
        <f>SUM(F366:G366)</f>
        <v>5997.800000000001</v>
      </c>
      <c r="F366" s="682">
        <f>SUM(F367+F370)</f>
        <v>0</v>
      </c>
      <c r="G366" s="682">
        <f>SUM(G367+G370)</f>
        <v>5997.800000000001</v>
      </c>
      <c r="H366" s="682"/>
      <c r="I366" s="682"/>
      <c r="J366" s="682"/>
      <c r="K366" s="682"/>
      <c r="L366" s="682"/>
      <c r="M366" s="682"/>
      <c r="N366" s="682"/>
      <c r="O366" s="682"/>
      <c r="P366" s="682"/>
      <c r="Q366" s="682"/>
      <c r="R366" s="681">
        <f t="shared" si="67"/>
        <v>0</v>
      </c>
      <c r="S366" s="680">
        <f t="shared" si="62"/>
        <v>5997.800000000001</v>
      </c>
      <c r="T366" s="682">
        <f t="shared" si="63"/>
        <v>0</v>
      </c>
      <c r="U366" s="682">
        <f t="shared" si="64"/>
        <v>5997.800000000001</v>
      </c>
    </row>
    <row r="367" spans="1:21" s="657" customFormat="1" ht="47.25" customHeight="1">
      <c r="A367" s="683" t="s">
        <v>1065</v>
      </c>
      <c r="B367" s="698" t="s">
        <v>526</v>
      </c>
      <c r="C367" s="698" t="s">
        <v>628</v>
      </c>
      <c r="D367" s="681">
        <f>SUM(D368:D369)</f>
        <v>5047.200000000001</v>
      </c>
      <c r="E367" s="682">
        <f>SUM(F367:G367)</f>
        <v>5047.200000000001</v>
      </c>
      <c r="F367" s="681">
        <f>SUM(F368:F369)</f>
        <v>0</v>
      </c>
      <c r="G367" s="681">
        <f>SUM(G368+G369)</f>
        <v>5047.200000000001</v>
      </c>
      <c r="H367" s="681"/>
      <c r="I367" s="681"/>
      <c r="J367" s="681"/>
      <c r="K367" s="681"/>
      <c r="L367" s="681"/>
      <c r="M367" s="681"/>
      <c r="N367" s="681"/>
      <c r="O367" s="681"/>
      <c r="P367" s="681"/>
      <c r="Q367" s="681"/>
      <c r="R367" s="681">
        <f t="shared" si="67"/>
        <v>0</v>
      </c>
      <c r="S367" s="680">
        <f t="shared" si="62"/>
        <v>5047.200000000001</v>
      </c>
      <c r="T367" s="682">
        <f t="shared" si="63"/>
        <v>0</v>
      </c>
      <c r="U367" s="682">
        <f t="shared" si="64"/>
        <v>5047.200000000001</v>
      </c>
    </row>
    <row r="368" spans="1:21" s="657" customFormat="1" ht="33" customHeight="1">
      <c r="A368" s="683" t="s">
        <v>462</v>
      </c>
      <c r="B368" s="698" t="s">
        <v>526</v>
      </c>
      <c r="C368" s="698" t="s">
        <v>628</v>
      </c>
      <c r="D368" s="681">
        <f>SUM('[9]горбольница №1(федер.)'!$R$27)</f>
        <v>3930.3</v>
      </c>
      <c r="E368" s="682">
        <f>SUM(F368:G368)</f>
        <v>3930.3</v>
      </c>
      <c r="F368" s="681">
        <f>SUM('[9]горбольница №1(федер.)'!$Q$27)</f>
        <v>0</v>
      </c>
      <c r="G368" s="681">
        <f>SUM('[9]горбольница №1(федер.)'!$R$27)</f>
        <v>3930.3</v>
      </c>
      <c r="H368" s="681"/>
      <c r="I368" s="681"/>
      <c r="J368" s="681"/>
      <c r="K368" s="681"/>
      <c r="L368" s="681"/>
      <c r="M368" s="681"/>
      <c r="N368" s="681"/>
      <c r="O368" s="681"/>
      <c r="P368" s="681"/>
      <c r="Q368" s="681"/>
      <c r="R368" s="681">
        <f t="shared" si="67"/>
        <v>0</v>
      </c>
      <c r="S368" s="680">
        <f t="shared" si="62"/>
        <v>3930.3</v>
      </c>
      <c r="T368" s="682">
        <f t="shared" si="63"/>
        <v>0</v>
      </c>
      <c r="U368" s="682">
        <f t="shared" si="64"/>
        <v>3930.3</v>
      </c>
    </row>
    <row r="369" spans="1:21" s="657" customFormat="1" ht="31.5" customHeight="1">
      <c r="A369" s="683" t="s">
        <v>463</v>
      </c>
      <c r="B369" s="698" t="s">
        <v>526</v>
      </c>
      <c r="C369" s="698" t="s">
        <v>628</v>
      </c>
      <c r="D369" s="681">
        <f>SUM('[9]горбольница №2 (федер)'!$R$27)</f>
        <v>1116.9</v>
      </c>
      <c r="E369" s="682">
        <f>SUM(F369:G369)</f>
        <v>1116.9</v>
      </c>
      <c r="F369" s="681">
        <f>SUM('[9]горбольница №2 (федер)'!$Q$27)</f>
        <v>0</v>
      </c>
      <c r="G369" s="681">
        <f>SUM('[9]горбольница №2 (федер)'!$R$27)</f>
        <v>1116.9</v>
      </c>
      <c r="H369" s="681"/>
      <c r="I369" s="681"/>
      <c r="J369" s="681"/>
      <c r="K369" s="681"/>
      <c r="L369" s="681"/>
      <c r="M369" s="681"/>
      <c r="N369" s="681"/>
      <c r="O369" s="681"/>
      <c r="P369" s="681"/>
      <c r="Q369" s="681"/>
      <c r="R369" s="681">
        <f t="shared" si="67"/>
        <v>0</v>
      </c>
      <c r="S369" s="680">
        <f t="shared" si="62"/>
        <v>1116.9</v>
      </c>
      <c r="T369" s="682">
        <f t="shared" si="63"/>
        <v>0</v>
      </c>
      <c r="U369" s="682">
        <f t="shared" si="64"/>
        <v>1116.9</v>
      </c>
    </row>
    <row r="370" spans="1:21" s="657" customFormat="1" ht="45.75" customHeight="1">
      <c r="A370" s="683" t="s">
        <v>1066</v>
      </c>
      <c r="B370" s="698" t="s">
        <v>526</v>
      </c>
      <c r="C370" s="698" t="s">
        <v>628</v>
      </c>
      <c r="D370" s="681">
        <f>SUM(D371:D372)</f>
        <v>950.6000000000001</v>
      </c>
      <c r="E370" s="682">
        <f t="shared" si="69"/>
        <v>950.6000000000001</v>
      </c>
      <c r="F370" s="681">
        <f>SUM(F371:F372)</f>
        <v>0</v>
      </c>
      <c r="G370" s="681">
        <f>SUM(G371:G372)</f>
        <v>950.6000000000001</v>
      </c>
      <c r="H370" s="681"/>
      <c r="I370" s="681"/>
      <c r="J370" s="681"/>
      <c r="K370" s="681"/>
      <c r="L370" s="681"/>
      <c r="M370" s="681"/>
      <c r="N370" s="681"/>
      <c r="O370" s="681"/>
      <c r="P370" s="681"/>
      <c r="Q370" s="681"/>
      <c r="R370" s="681">
        <f t="shared" si="67"/>
        <v>0</v>
      </c>
      <c r="S370" s="680">
        <f t="shared" si="62"/>
        <v>950.6000000000001</v>
      </c>
      <c r="T370" s="682">
        <f t="shared" si="63"/>
        <v>0</v>
      </c>
      <c r="U370" s="682">
        <f t="shared" si="64"/>
        <v>950.6000000000001</v>
      </c>
    </row>
    <row r="371" spans="1:21" s="657" customFormat="1" ht="31.5" customHeight="1">
      <c r="A371" s="683" t="s">
        <v>462</v>
      </c>
      <c r="B371" s="698" t="s">
        <v>526</v>
      </c>
      <c r="C371" s="698" t="s">
        <v>628</v>
      </c>
      <c r="D371" s="681">
        <f>SUM('[9]горбольница №1(окруж.)'!$R$27)</f>
        <v>737.8000000000001</v>
      </c>
      <c r="E371" s="682">
        <f t="shared" si="69"/>
        <v>737.8000000000001</v>
      </c>
      <c r="F371" s="681">
        <f>SUM('[9]горбольница №1(окруж.)'!$Q$27)</f>
        <v>0</v>
      </c>
      <c r="G371" s="681">
        <f>SUM('[9]горбольница №1(окруж.)'!$R$27)</f>
        <v>737.8000000000001</v>
      </c>
      <c r="H371" s="681"/>
      <c r="I371" s="681"/>
      <c r="J371" s="681"/>
      <c r="K371" s="681"/>
      <c r="L371" s="681"/>
      <c r="M371" s="681"/>
      <c r="N371" s="681"/>
      <c r="O371" s="681"/>
      <c r="P371" s="681"/>
      <c r="Q371" s="681"/>
      <c r="R371" s="681">
        <f t="shared" si="67"/>
        <v>0</v>
      </c>
      <c r="S371" s="680">
        <f t="shared" si="62"/>
        <v>737.8000000000001</v>
      </c>
      <c r="T371" s="682">
        <f t="shared" si="63"/>
        <v>0</v>
      </c>
      <c r="U371" s="682">
        <f t="shared" si="64"/>
        <v>737.8000000000001</v>
      </c>
    </row>
    <row r="372" spans="1:21" s="657" customFormat="1" ht="31.5" customHeight="1">
      <c r="A372" s="683" t="s">
        <v>463</v>
      </c>
      <c r="B372" s="698" t="s">
        <v>526</v>
      </c>
      <c r="C372" s="698" t="s">
        <v>628</v>
      </c>
      <c r="D372" s="681">
        <f>SUM('[9]горбольница №2(окруж)'!$R$27)</f>
        <v>212.8</v>
      </c>
      <c r="E372" s="682">
        <f t="shared" si="69"/>
        <v>212.8</v>
      </c>
      <c r="F372" s="681">
        <f>SUM('[9]горбольница №2(окруж)'!$Q$27)</f>
        <v>0</v>
      </c>
      <c r="G372" s="681">
        <f>SUM('[9]горбольница №2(окруж)'!$R$27)</f>
        <v>212.8</v>
      </c>
      <c r="H372" s="681"/>
      <c r="I372" s="681"/>
      <c r="J372" s="681"/>
      <c r="K372" s="681"/>
      <c r="L372" s="681"/>
      <c r="M372" s="681"/>
      <c r="N372" s="681"/>
      <c r="O372" s="681"/>
      <c r="P372" s="681"/>
      <c r="Q372" s="681"/>
      <c r="R372" s="681">
        <f t="shared" si="67"/>
        <v>0</v>
      </c>
      <c r="S372" s="680">
        <f t="shared" si="62"/>
        <v>212.8</v>
      </c>
      <c r="T372" s="682">
        <f t="shared" si="63"/>
        <v>0</v>
      </c>
      <c r="U372" s="682">
        <f t="shared" si="64"/>
        <v>212.8</v>
      </c>
    </row>
    <row r="373" spans="1:21" s="657" customFormat="1" ht="35.25" customHeight="1">
      <c r="A373" s="678" t="s">
        <v>176</v>
      </c>
      <c r="B373" s="699" t="s">
        <v>526</v>
      </c>
      <c r="C373" s="699" t="s">
        <v>526</v>
      </c>
      <c r="D373" s="713">
        <f>SUM(D374)</f>
        <v>90807</v>
      </c>
      <c r="E373" s="682">
        <f>SUM(F373:G373)</f>
        <v>89303.6</v>
      </c>
      <c r="F373" s="682">
        <f aca="true" t="shared" si="71" ref="F373:Q373">SUM(F374)</f>
        <v>4950.6</v>
      </c>
      <c r="G373" s="682">
        <f t="shared" si="71"/>
        <v>84353</v>
      </c>
      <c r="H373" s="682">
        <f t="shared" si="71"/>
        <v>0</v>
      </c>
      <c r="I373" s="682">
        <f>SUM(I374)</f>
        <v>64.5</v>
      </c>
      <c r="J373" s="682"/>
      <c r="K373" s="682"/>
      <c r="L373" s="682">
        <f t="shared" si="71"/>
        <v>0</v>
      </c>
      <c r="M373" s="682">
        <f t="shared" si="71"/>
        <v>0</v>
      </c>
      <c r="N373" s="682">
        <f t="shared" si="71"/>
        <v>0</v>
      </c>
      <c r="O373" s="682"/>
      <c r="P373" s="682">
        <f t="shared" si="71"/>
        <v>0</v>
      </c>
      <c r="Q373" s="682">
        <f t="shared" si="71"/>
        <v>0</v>
      </c>
      <c r="R373" s="681">
        <f t="shared" si="67"/>
        <v>64.5</v>
      </c>
      <c r="S373" s="680">
        <f t="shared" si="62"/>
        <v>89368.1</v>
      </c>
      <c r="T373" s="682">
        <f t="shared" si="63"/>
        <v>5015.1</v>
      </c>
      <c r="U373" s="682">
        <f t="shared" si="64"/>
        <v>84353</v>
      </c>
    </row>
    <row r="374" spans="1:21" s="657" customFormat="1" ht="48" customHeight="1">
      <c r="A374" s="683" t="s">
        <v>713</v>
      </c>
      <c r="B374" s="698" t="s">
        <v>526</v>
      </c>
      <c r="C374" s="698" t="s">
        <v>526</v>
      </c>
      <c r="D374" s="712">
        <v>90807</v>
      </c>
      <c r="E374" s="682">
        <f>SUM(F374:G374)</f>
        <v>89303.6</v>
      </c>
      <c r="F374" s="681">
        <v>4950.6</v>
      </c>
      <c r="G374" s="681">
        <v>84353</v>
      </c>
      <c r="H374" s="681"/>
      <c r="I374" s="681">
        <v>64.5</v>
      </c>
      <c r="J374" s="681"/>
      <c r="K374" s="681"/>
      <c r="L374" s="681"/>
      <c r="M374" s="681"/>
      <c r="N374" s="681"/>
      <c r="O374" s="681"/>
      <c r="P374" s="681"/>
      <c r="Q374" s="681"/>
      <c r="R374" s="681">
        <f t="shared" si="67"/>
        <v>64.5</v>
      </c>
      <c r="S374" s="680">
        <f t="shared" si="62"/>
        <v>89368.1</v>
      </c>
      <c r="T374" s="682">
        <f t="shared" si="63"/>
        <v>5015.1</v>
      </c>
      <c r="U374" s="682">
        <f t="shared" si="64"/>
        <v>84353</v>
      </c>
    </row>
    <row r="375" spans="1:21" s="657" customFormat="1" ht="27.75" customHeight="1">
      <c r="A375" s="678" t="s">
        <v>159</v>
      </c>
      <c r="B375" s="699" t="s">
        <v>999</v>
      </c>
      <c r="C375" s="699" t="s">
        <v>592</v>
      </c>
      <c r="D375" s="680">
        <f>SUM(D376+D377+D378+D399+D403)</f>
        <v>161008</v>
      </c>
      <c r="E375" s="682">
        <f>SUM(F375:G375)</f>
        <v>156695.09999999998</v>
      </c>
      <c r="F375" s="680">
        <f aca="true" t="shared" si="72" ref="F375:Q375">SUM(F376+F377+F378+F399+F403)</f>
        <v>7080</v>
      </c>
      <c r="G375" s="680">
        <f t="shared" si="72"/>
        <v>149615.09999999998</v>
      </c>
      <c r="H375" s="680">
        <f t="shared" si="72"/>
        <v>0</v>
      </c>
      <c r="I375" s="680">
        <f>SUM(I376+I377+I378+I399+I403)</f>
        <v>0</v>
      </c>
      <c r="J375" s="680">
        <f>SUM(J376+J377+J378+J399+J403)</f>
        <v>0</v>
      </c>
      <c r="K375" s="680">
        <f>SUM(K376+K377+K378+K399+K403)</f>
        <v>0</v>
      </c>
      <c r="L375" s="680">
        <f>SUM(L376+L377+L378+L399+L403)</f>
        <v>0</v>
      </c>
      <c r="M375" s="680">
        <f t="shared" si="72"/>
        <v>0</v>
      </c>
      <c r="N375" s="680">
        <f t="shared" si="72"/>
        <v>0</v>
      </c>
      <c r="O375" s="680"/>
      <c r="P375" s="680">
        <f t="shared" si="72"/>
        <v>2848.1</v>
      </c>
      <c r="Q375" s="680">
        <f t="shared" si="72"/>
        <v>0</v>
      </c>
      <c r="R375" s="681">
        <f t="shared" si="67"/>
        <v>2848.1</v>
      </c>
      <c r="S375" s="680">
        <f t="shared" si="62"/>
        <v>159543.19999999998</v>
      </c>
      <c r="T375" s="682">
        <f t="shared" si="63"/>
        <v>7080</v>
      </c>
      <c r="U375" s="682">
        <f t="shared" si="64"/>
        <v>152463.19999999998</v>
      </c>
    </row>
    <row r="376" spans="1:21" s="657" customFormat="1" ht="28.5" customHeight="1">
      <c r="A376" s="683" t="s">
        <v>160</v>
      </c>
      <c r="B376" s="684" t="s">
        <v>999</v>
      </c>
      <c r="C376" s="684" t="s">
        <v>591</v>
      </c>
      <c r="D376" s="681">
        <v>4058.4</v>
      </c>
      <c r="E376" s="682">
        <f aca="true" t="shared" si="73" ref="E376:E382">SUM(F376:G376)</f>
        <v>4438.4</v>
      </c>
      <c r="F376" s="681">
        <v>4438.4</v>
      </c>
      <c r="G376" s="681"/>
      <c r="H376" s="681"/>
      <c r="I376" s="681"/>
      <c r="J376" s="681"/>
      <c r="K376" s="681"/>
      <c r="L376" s="681"/>
      <c r="M376" s="681"/>
      <c r="N376" s="681"/>
      <c r="O376" s="681"/>
      <c r="P376" s="681"/>
      <c r="Q376" s="681"/>
      <c r="R376" s="681">
        <f t="shared" si="67"/>
        <v>0</v>
      </c>
      <c r="S376" s="680">
        <f t="shared" si="62"/>
        <v>4438.4</v>
      </c>
      <c r="T376" s="682">
        <f t="shared" si="63"/>
        <v>4438.4</v>
      </c>
      <c r="U376" s="682">
        <f t="shared" si="64"/>
        <v>0</v>
      </c>
    </row>
    <row r="377" spans="1:21" s="657" customFormat="1" ht="31.5" customHeight="1">
      <c r="A377" s="683" t="s">
        <v>161</v>
      </c>
      <c r="B377" s="684" t="s">
        <v>999</v>
      </c>
      <c r="C377" s="684" t="s">
        <v>593</v>
      </c>
      <c r="D377" s="681">
        <v>1810.6</v>
      </c>
      <c r="E377" s="682">
        <f t="shared" si="73"/>
        <v>1183.7</v>
      </c>
      <c r="F377" s="681">
        <v>1183.7</v>
      </c>
      <c r="G377" s="681"/>
      <c r="H377" s="681"/>
      <c r="I377" s="681"/>
      <c r="J377" s="681"/>
      <c r="K377" s="681"/>
      <c r="L377" s="681"/>
      <c r="M377" s="681"/>
      <c r="N377" s="681"/>
      <c r="O377" s="681"/>
      <c r="P377" s="681"/>
      <c r="Q377" s="681"/>
      <c r="R377" s="681">
        <f t="shared" si="67"/>
        <v>0</v>
      </c>
      <c r="S377" s="680">
        <f t="shared" si="62"/>
        <v>1183.7</v>
      </c>
      <c r="T377" s="682">
        <f t="shared" si="63"/>
        <v>1183.7</v>
      </c>
      <c r="U377" s="682">
        <f t="shared" si="64"/>
        <v>0</v>
      </c>
    </row>
    <row r="378" spans="1:21" s="657" customFormat="1" ht="30.75" customHeight="1">
      <c r="A378" s="714" t="s">
        <v>377</v>
      </c>
      <c r="B378" s="679" t="s">
        <v>999</v>
      </c>
      <c r="C378" s="679" t="s">
        <v>594</v>
      </c>
      <c r="D378" s="680">
        <f>SUM(D381:D389)-D385-D386</f>
        <v>60583.50000000001</v>
      </c>
      <c r="E378" s="680">
        <f>SUM(F378+G378)</f>
        <v>59312.8</v>
      </c>
      <c r="F378" s="680">
        <f>SUM(F379+F381+F382+F383+F384+F388+F389+F398)</f>
        <v>1457.9</v>
      </c>
      <c r="G378" s="680">
        <f>SUM(G379+G381+G382+G383+G384+G388+G389+G380)</f>
        <v>57854.9</v>
      </c>
      <c r="H378" s="680">
        <f>SUM(H379+H381+H382+H383+H384+H388+H389+H398)</f>
        <v>0</v>
      </c>
      <c r="I378" s="680">
        <f>SUM(I379+I381+I382+I383+I384+I388+I389+I398)</f>
        <v>0</v>
      </c>
      <c r="J378" s="680"/>
      <c r="K378" s="680"/>
      <c r="L378" s="680">
        <f>SUM(L379+L381+L382+L383+L384+L388+L389+L398)</f>
        <v>0</v>
      </c>
      <c r="M378" s="680">
        <f>SUM(M379+M381+M382+M383+M384+M388+M389+M398)</f>
        <v>0</v>
      </c>
      <c r="N378" s="680">
        <f>SUM(N379+N381+N382+N383+N384+N388+N389+N398)</f>
        <v>0</v>
      </c>
      <c r="O378" s="680"/>
      <c r="P378" s="680">
        <f>SUM(P379+P381+P382+P383+P384+P388+P389+P398+P380)</f>
        <v>0</v>
      </c>
      <c r="Q378" s="680">
        <f>SUM(Q379+Q381+Q382+Q383+Q384+Q388+Q389+Q398+Q380)</f>
        <v>0</v>
      </c>
      <c r="R378" s="681">
        <f t="shared" si="67"/>
        <v>0</v>
      </c>
      <c r="S378" s="680">
        <f t="shared" si="62"/>
        <v>59312.8</v>
      </c>
      <c r="T378" s="682">
        <f t="shared" si="63"/>
        <v>1457.9</v>
      </c>
      <c r="U378" s="682">
        <f t="shared" si="64"/>
        <v>57854.9</v>
      </c>
    </row>
    <row r="379" spans="1:21" s="657" customFormat="1" ht="33" customHeight="1">
      <c r="A379" s="683" t="s">
        <v>1100</v>
      </c>
      <c r="B379" s="684" t="s">
        <v>999</v>
      </c>
      <c r="C379" s="684" t="s">
        <v>594</v>
      </c>
      <c r="D379" s="680"/>
      <c r="E379" s="682">
        <f t="shared" si="73"/>
        <v>727.8</v>
      </c>
      <c r="F379" s="690">
        <v>727.8</v>
      </c>
      <c r="G379" s="680"/>
      <c r="H379" s="680"/>
      <c r="I379" s="690"/>
      <c r="J379" s="690"/>
      <c r="K379" s="690"/>
      <c r="L379" s="690"/>
      <c r="M379" s="680"/>
      <c r="N379" s="680"/>
      <c r="O379" s="680"/>
      <c r="P379" s="680"/>
      <c r="Q379" s="680"/>
      <c r="R379" s="681">
        <f t="shared" si="67"/>
        <v>0</v>
      </c>
      <c r="S379" s="680">
        <f t="shared" si="62"/>
        <v>727.8</v>
      </c>
      <c r="T379" s="682">
        <f t="shared" si="63"/>
        <v>727.8</v>
      </c>
      <c r="U379" s="682">
        <f t="shared" si="64"/>
        <v>0</v>
      </c>
    </row>
    <row r="380" spans="1:21" s="657" customFormat="1" ht="31.5" customHeight="1">
      <c r="A380" s="683" t="s">
        <v>687</v>
      </c>
      <c r="B380" s="684" t="s">
        <v>999</v>
      </c>
      <c r="C380" s="684" t="s">
        <v>594</v>
      </c>
      <c r="D380" s="680"/>
      <c r="E380" s="682">
        <f t="shared" si="73"/>
        <v>459.9</v>
      </c>
      <c r="F380" s="690"/>
      <c r="G380" s="680">
        <v>459.9</v>
      </c>
      <c r="H380" s="680"/>
      <c r="I380" s="690"/>
      <c r="J380" s="690"/>
      <c r="K380" s="690"/>
      <c r="L380" s="690"/>
      <c r="M380" s="680"/>
      <c r="N380" s="680"/>
      <c r="O380" s="680"/>
      <c r="P380" s="680"/>
      <c r="Q380" s="680">
        <v>0</v>
      </c>
      <c r="R380" s="681">
        <f t="shared" si="67"/>
        <v>0</v>
      </c>
      <c r="S380" s="680">
        <f t="shared" si="62"/>
        <v>459.9</v>
      </c>
      <c r="T380" s="682">
        <f t="shared" si="63"/>
        <v>0</v>
      </c>
      <c r="U380" s="682">
        <f t="shared" si="64"/>
        <v>459.9</v>
      </c>
    </row>
    <row r="381" spans="1:21" s="657" customFormat="1" ht="77.25" customHeight="1">
      <c r="A381" s="683" t="s">
        <v>415</v>
      </c>
      <c r="B381" s="684" t="s">
        <v>999</v>
      </c>
      <c r="C381" s="684" t="s">
        <v>594</v>
      </c>
      <c r="D381" s="681">
        <v>5700</v>
      </c>
      <c r="E381" s="682">
        <f t="shared" si="73"/>
        <v>12918</v>
      </c>
      <c r="F381" s="681"/>
      <c r="G381" s="681">
        <v>12918</v>
      </c>
      <c r="H381" s="681"/>
      <c r="I381" s="681"/>
      <c r="J381" s="681"/>
      <c r="K381" s="681"/>
      <c r="L381" s="681"/>
      <c r="M381" s="681"/>
      <c r="N381" s="681"/>
      <c r="O381" s="681"/>
      <c r="P381" s="681"/>
      <c r="Q381" s="681"/>
      <c r="R381" s="681">
        <f t="shared" si="67"/>
        <v>0</v>
      </c>
      <c r="S381" s="680">
        <f t="shared" si="62"/>
        <v>12918</v>
      </c>
      <c r="T381" s="682">
        <f t="shared" si="63"/>
        <v>0</v>
      </c>
      <c r="U381" s="682">
        <f t="shared" si="64"/>
        <v>12918</v>
      </c>
    </row>
    <row r="382" spans="1:21" s="657" customFormat="1" ht="57.75" customHeight="1">
      <c r="A382" s="683" t="s">
        <v>807</v>
      </c>
      <c r="B382" s="684" t="s">
        <v>999</v>
      </c>
      <c r="C382" s="684" t="s">
        <v>594</v>
      </c>
      <c r="D382" s="681">
        <v>5339</v>
      </c>
      <c r="E382" s="682">
        <f t="shared" si="73"/>
        <v>9299</v>
      </c>
      <c r="F382" s="681"/>
      <c r="G382" s="681">
        <v>9299</v>
      </c>
      <c r="H382" s="681"/>
      <c r="I382" s="681"/>
      <c r="J382" s="681"/>
      <c r="K382" s="681"/>
      <c r="L382" s="681"/>
      <c r="M382" s="681"/>
      <c r="N382" s="681"/>
      <c r="O382" s="681"/>
      <c r="P382" s="681"/>
      <c r="Q382" s="681"/>
      <c r="R382" s="681">
        <f t="shared" si="67"/>
        <v>0</v>
      </c>
      <c r="S382" s="680">
        <f t="shared" si="62"/>
        <v>9299</v>
      </c>
      <c r="T382" s="682">
        <f t="shared" si="63"/>
        <v>0</v>
      </c>
      <c r="U382" s="682">
        <f t="shared" si="64"/>
        <v>9299</v>
      </c>
    </row>
    <row r="383" spans="1:21" s="657" customFormat="1" ht="53.25" customHeight="1">
      <c r="A383" s="683" t="s">
        <v>914</v>
      </c>
      <c r="B383" s="684" t="s">
        <v>999</v>
      </c>
      <c r="C383" s="684" t="s">
        <v>594</v>
      </c>
      <c r="D383" s="686">
        <v>13919.6</v>
      </c>
      <c r="E383" s="682">
        <f aca="true" t="shared" si="74" ref="D383:E388">SUM(F383:G383)</f>
        <v>13919.6</v>
      </c>
      <c r="F383" s="686"/>
      <c r="G383" s="686">
        <v>13919.6</v>
      </c>
      <c r="H383" s="686"/>
      <c r="I383" s="686"/>
      <c r="J383" s="686"/>
      <c r="K383" s="686"/>
      <c r="L383" s="686"/>
      <c r="M383" s="686"/>
      <c r="N383" s="686"/>
      <c r="O383" s="686"/>
      <c r="P383" s="686"/>
      <c r="Q383" s="686"/>
      <c r="R383" s="681">
        <f t="shared" si="67"/>
        <v>0</v>
      </c>
      <c r="S383" s="680">
        <f t="shared" si="62"/>
        <v>13919.6</v>
      </c>
      <c r="T383" s="682">
        <f t="shared" si="63"/>
        <v>0</v>
      </c>
      <c r="U383" s="682">
        <f t="shared" si="64"/>
        <v>13919.6</v>
      </c>
    </row>
    <row r="384" spans="1:21" s="657" customFormat="1" ht="50.25" customHeight="1">
      <c r="A384" s="683" t="s">
        <v>1068</v>
      </c>
      <c r="B384" s="684" t="s">
        <v>999</v>
      </c>
      <c r="C384" s="684" t="s">
        <v>594</v>
      </c>
      <c r="D384" s="686">
        <v>14258.4</v>
      </c>
      <c r="E384" s="682">
        <f>SUM(F384:G384)</f>
        <v>14258.4</v>
      </c>
      <c r="F384" s="686"/>
      <c r="G384" s="681">
        <f>SUM(G385+G386+G387)</f>
        <v>14258.4</v>
      </c>
      <c r="H384" s="681">
        <f aca="true" t="shared" si="75" ref="H384:Q384">SUM(H385:H386)</f>
        <v>0</v>
      </c>
      <c r="I384" s="681">
        <f t="shared" si="75"/>
        <v>0</v>
      </c>
      <c r="J384" s="681">
        <f t="shared" si="75"/>
        <v>0</v>
      </c>
      <c r="K384" s="681">
        <f t="shared" si="75"/>
        <v>0</v>
      </c>
      <c r="L384" s="681">
        <f t="shared" si="75"/>
        <v>0</v>
      </c>
      <c r="M384" s="681">
        <f t="shared" si="75"/>
        <v>0</v>
      </c>
      <c r="N384" s="681">
        <f t="shared" si="75"/>
        <v>0</v>
      </c>
      <c r="O384" s="681"/>
      <c r="P384" s="681">
        <f t="shared" si="75"/>
        <v>0</v>
      </c>
      <c r="Q384" s="681">
        <f t="shared" si="75"/>
        <v>0</v>
      </c>
      <c r="R384" s="681">
        <f t="shared" si="67"/>
        <v>0</v>
      </c>
      <c r="S384" s="680">
        <f t="shared" si="62"/>
        <v>14258.4</v>
      </c>
      <c r="T384" s="682">
        <f t="shared" si="63"/>
        <v>0</v>
      </c>
      <c r="U384" s="682">
        <f t="shared" si="64"/>
        <v>14258.4</v>
      </c>
    </row>
    <row r="385" spans="1:21" s="657" customFormat="1" ht="30" customHeight="1">
      <c r="A385" s="683" t="s">
        <v>464</v>
      </c>
      <c r="B385" s="684" t="s">
        <v>999</v>
      </c>
      <c r="C385" s="684" t="s">
        <v>594</v>
      </c>
      <c r="D385" s="681">
        <f t="shared" si="74"/>
        <v>10893</v>
      </c>
      <c r="E385" s="682">
        <f t="shared" si="74"/>
        <v>10893</v>
      </c>
      <c r="F385" s="686"/>
      <c r="G385" s="681">
        <v>10893</v>
      </c>
      <c r="H385" s="686"/>
      <c r="I385" s="686"/>
      <c r="J385" s="686"/>
      <c r="K385" s="686"/>
      <c r="L385" s="686"/>
      <c r="M385" s="686"/>
      <c r="N385" s="681"/>
      <c r="O385" s="681"/>
      <c r="P385" s="686"/>
      <c r="Q385" s="686"/>
      <c r="R385" s="681">
        <f t="shared" si="67"/>
        <v>0</v>
      </c>
      <c r="S385" s="680">
        <f t="shared" si="62"/>
        <v>10893</v>
      </c>
      <c r="T385" s="682">
        <f t="shared" si="63"/>
        <v>0</v>
      </c>
      <c r="U385" s="682">
        <f t="shared" si="64"/>
        <v>10893</v>
      </c>
    </row>
    <row r="386" spans="1:21" s="657" customFormat="1" ht="27" customHeight="1">
      <c r="A386" s="683" t="s">
        <v>465</v>
      </c>
      <c r="B386" s="684" t="s">
        <v>999</v>
      </c>
      <c r="C386" s="684" t="s">
        <v>594</v>
      </c>
      <c r="D386" s="681">
        <f t="shared" si="74"/>
        <v>1869.1</v>
      </c>
      <c r="E386" s="682">
        <f t="shared" si="74"/>
        <v>1869.1</v>
      </c>
      <c r="F386" s="686"/>
      <c r="G386" s="681">
        <v>1869.1</v>
      </c>
      <c r="H386" s="686"/>
      <c r="I386" s="686"/>
      <c r="J386" s="686"/>
      <c r="K386" s="686"/>
      <c r="L386" s="686"/>
      <c r="M386" s="686"/>
      <c r="N386" s="681"/>
      <c r="O386" s="681"/>
      <c r="P386" s="686"/>
      <c r="Q386" s="686"/>
      <c r="R386" s="681">
        <f t="shared" si="67"/>
        <v>0</v>
      </c>
      <c r="S386" s="680">
        <f t="shared" si="62"/>
        <v>1869.1</v>
      </c>
      <c r="T386" s="682">
        <f t="shared" si="63"/>
        <v>0</v>
      </c>
      <c r="U386" s="682">
        <f t="shared" si="64"/>
        <v>1869.1</v>
      </c>
    </row>
    <row r="387" spans="1:21" s="657" customFormat="1" ht="27" customHeight="1">
      <c r="A387" s="683" t="s">
        <v>1027</v>
      </c>
      <c r="B387" s="684" t="s">
        <v>999</v>
      </c>
      <c r="C387" s="684" t="s">
        <v>594</v>
      </c>
      <c r="D387" s="681"/>
      <c r="E387" s="682">
        <f t="shared" si="74"/>
        <v>1496.3</v>
      </c>
      <c r="F387" s="686"/>
      <c r="G387" s="686">
        <v>1496.3</v>
      </c>
      <c r="H387" s="686"/>
      <c r="I387" s="686"/>
      <c r="J387" s="686"/>
      <c r="K387" s="686"/>
      <c r="L387" s="686"/>
      <c r="M387" s="686"/>
      <c r="N387" s="681"/>
      <c r="O387" s="681"/>
      <c r="P387" s="686"/>
      <c r="Q387" s="686"/>
      <c r="R387" s="681">
        <f t="shared" si="67"/>
        <v>0</v>
      </c>
      <c r="S387" s="680">
        <f t="shared" si="62"/>
        <v>1496.3</v>
      </c>
      <c r="T387" s="682">
        <f t="shared" si="63"/>
        <v>0</v>
      </c>
      <c r="U387" s="682">
        <f t="shared" si="64"/>
        <v>1496.3</v>
      </c>
    </row>
    <row r="388" spans="1:21" s="657" customFormat="1" ht="71.25" customHeight="1">
      <c r="A388" s="683" t="s">
        <v>810</v>
      </c>
      <c r="B388" s="684" t="s">
        <v>999</v>
      </c>
      <c r="C388" s="684" t="s">
        <v>594</v>
      </c>
      <c r="D388" s="686">
        <v>11903.5</v>
      </c>
      <c r="E388" s="682">
        <f t="shared" si="74"/>
        <v>0</v>
      </c>
      <c r="F388" s="715">
        <v>0</v>
      </c>
      <c r="G388" s="686">
        <v>0</v>
      </c>
      <c r="H388" s="686"/>
      <c r="I388" s="686"/>
      <c r="J388" s="686"/>
      <c r="K388" s="686"/>
      <c r="L388" s="686"/>
      <c r="M388" s="686"/>
      <c r="N388" s="686"/>
      <c r="O388" s="686"/>
      <c r="P388" s="686"/>
      <c r="Q388" s="686"/>
      <c r="R388" s="681">
        <f t="shared" si="67"/>
        <v>0</v>
      </c>
      <c r="S388" s="680">
        <f t="shared" si="62"/>
        <v>0</v>
      </c>
      <c r="T388" s="682">
        <f t="shared" si="63"/>
        <v>0</v>
      </c>
      <c r="U388" s="682">
        <f t="shared" si="64"/>
        <v>0</v>
      </c>
    </row>
    <row r="389" spans="1:21" s="657" customFormat="1" ht="72" customHeight="1">
      <c r="A389" s="683" t="s">
        <v>47</v>
      </c>
      <c r="B389" s="684" t="s">
        <v>999</v>
      </c>
      <c r="C389" s="684" t="s">
        <v>594</v>
      </c>
      <c r="D389" s="682">
        <f>SUM(D390:D397)</f>
        <v>9463</v>
      </c>
      <c r="E389" s="682">
        <f>SUM(F389:G389)</f>
        <v>7000</v>
      </c>
      <c r="F389" s="681"/>
      <c r="G389" s="682">
        <f>SUM(G390:G397)</f>
        <v>7000</v>
      </c>
      <c r="H389" s="682"/>
      <c r="I389" s="682"/>
      <c r="J389" s="682"/>
      <c r="K389" s="682"/>
      <c r="L389" s="682"/>
      <c r="M389" s="682"/>
      <c r="N389" s="682">
        <f>SUM(N390:N397)</f>
        <v>0</v>
      </c>
      <c r="O389" s="682"/>
      <c r="P389" s="682">
        <f>SUM(P390:P397)</f>
        <v>0</v>
      </c>
      <c r="Q389" s="682"/>
      <c r="R389" s="681">
        <f t="shared" si="67"/>
        <v>0</v>
      </c>
      <c r="S389" s="680">
        <f t="shared" si="62"/>
        <v>7000</v>
      </c>
      <c r="T389" s="682">
        <f t="shared" si="63"/>
        <v>0</v>
      </c>
      <c r="U389" s="682">
        <f t="shared" si="64"/>
        <v>7000</v>
      </c>
    </row>
    <row r="390" spans="1:21" s="657" customFormat="1" ht="30" customHeight="1">
      <c r="A390" s="683" t="s">
        <v>466</v>
      </c>
      <c r="B390" s="684" t="s">
        <v>999</v>
      </c>
      <c r="C390" s="684" t="s">
        <v>594</v>
      </c>
      <c r="D390" s="681">
        <v>2400</v>
      </c>
      <c r="E390" s="682">
        <f aca="true" t="shared" si="76" ref="E390:E398">SUM(F390:G390)</f>
        <v>2014.5</v>
      </c>
      <c r="F390" s="681"/>
      <c r="G390" s="681">
        <v>2014.5</v>
      </c>
      <c r="H390" s="681"/>
      <c r="I390" s="681"/>
      <c r="J390" s="681"/>
      <c r="K390" s="681"/>
      <c r="L390" s="681"/>
      <c r="M390" s="681"/>
      <c r="N390" s="681"/>
      <c r="O390" s="681"/>
      <c r="P390" s="681"/>
      <c r="Q390" s="681"/>
      <c r="R390" s="681">
        <f t="shared" si="67"/>
        <v>0</v>
      </c>
      <c r="S390" s="680">
        <f t="shared" si="62"/>
        <v>2014.5</v>
      </c>
      <c r="T390" s="682">
        <f t="shared" si="63"/>
        <v>0</v>
      </c>
      <c r="U390" s="682">
        <f t="shared" si="64"/>
        <v>2014.5</v>
      </c>
    </row>
    <row r="391" spans="1:21" s="657" customFormat="1" ht="26.25" customHeight="1">
      <c r="A391" s="683" t="s">
        <v>467</v>
      </c>
      <c r="B391" s="684" t="s">
        <v>999</v>
      </c>
      <c r="C391" s="684" t="s">
        <v>594</v>
      </c>
      <c r="D391" s="681">
        <v>800</v>
      </c>
      <c r="E391" s="682">
        <f t="shared" si="76"/>
        <v>648</v>
      </c>
      <c r="F391" s="681"/>
      <c r="G391" s="681">
        <v>648</v>
      </c>
      <c r="H391" s="681"/>
      <c r="I391" s="681"/>
      <c r="J391" s="681"/>
      <c r="K391" s="681"/>
      <c r="L391" s="681"/>
      <c r="M391" s="681"/>
      <c r="N391" s="681"/>
      <c r="O391" s="681"/>
      <c r="P391" s="681"/>
      <c r="Q391" s="681"/>
      <c r="R391" s="681">
        <f t="shared" si="67"/>
        <v>0</v>
      </c>
      <c r="S391" s="680">
        <f t="shared" si="62"/>
        <v>648</v>
      </c>
      <c r="T391" s="682">
        <f t="shared" si="63"/>
        <v>0</v>
      </c>
      <c r="U391" s="682">
        <f t="shared" si="64"/>
        <v>648</v>
      </c>
    </row>
    <row r="392" spans="1:21" s="657" customFormat="1" ht="29.25" customHeight="1">
      <c r="A392" s="683" t="s">
        <v>823</v>
      </c>
      <c r="B392" s="684" t="s">
        <v>999</v>
      </c>
      <c r="C392" s="684" t="s">
        <v>594</v>
      </c>
      <c r="D392" s="681">
        <v>2248</v>
      </c>
      <c r="E392" s="682">
        <f t="shared" si="76"/>
        <v>1340</v>
      </c>
      <c r="F392" s="681"/>
      <c r="G392" s="681">
        <v>1340</v>
      </c>
      <c r="H392" s="681"/>
      <c r="I392" s="681"/>
      <c r="J392" s="681"/>
      <c r="K392" s="681"/>
      <c r="L392" s="681"/>
      <c r="M392" s="681"/>
      <c r="N392" s="681"/>
      <c r="O392" s="681"/>
      <c r="P392" s="681"/>
      <c r="Q392" s="681"/>
      <c r="R392" s="681">
        <f t="shared" si="67"/>
        <v>0</v>
      </c>
      <c r="S392" s="680">
        <f t="shared" si="62"/>
        <v>1340</v>
      </c>
      <c r="T392" s="682">
        <f t="shared" si="63"/>
        <v>0</v>
      </c>
      <c r="U392" s="682">
        <f t="shared" si="64"/>
        <v>1340</v>
      </c>
    </row>
    <row r="393" spans="1:21" s="657" customFormat="1" ht="28.5" customHeight="1">
      <c r="A393" s="683" t="s">
        <v>824</v>
      </c>
      <c r="B393" s="684" t="s">
        <v>999</v>
      </c>
      <c r="C393" s="684" t="s">
        <v>594</v>
      </c>
      <c r="D393" s="681">
        <v>2300</v>
      </c>
      <c r="E393" s="682">
        <f t="shared" si="76"/>
        <v>1365</v>
      </c>
      <c r="F393" s="681"/>
      <c r="G393" s="681">
        <v>1365</v>
      </c>
      <c r="H393" s="681"/>
      <c r="I393" s="681"/>
      <c r="J393" s="681"/>
      <c r="K393" s="681"/>
      <c r="L393" s="681"/>
      <c r="M393" s="681"/>
      <c r="N393" s="681"/>
      <c r="O393" s="681"/>
      <c r="P393" s="681"/>
      <c r="Q393" s="681"/>
      <c r="R393" s="681">
        <f t="shared" si="67"/>
        <v>0</v>
      </c>
      <c r="S393" s="680">
        <f t="shared" si="62"/>
        <v>1365</v>
      </c>
      <c r="T393" s="682">
        <f t="shared" si="63"/>
        <v>0</v>
      </c>
      <c r="U393" s="682">
        <f t="shared" si="64"/>
        <v>1365</v>
      </c>
    </row>
    <row r="394" spans="1:21" s="657" customFormat="1" ht="30" customHeight="1">
      <c r="A394" s="683" t="s">
        <v>825</v>
      </c>
      <c r="B394" s="684" t="s">
        <v>999</v>
      </c>
      <c r="C394" s="684" t="s">
        <v>594</v>
      </c>
      <c r="D394" s="681">
        <v>750</v>
      </c>
      <c r="E394" s="682">
        <f t="shared" si="76"/>
        <v>519</v>
      </c>
      <c r="F394" s="681"/>
      <c r="G394" s="681">
        <v>519</v>
      </c>
      <c r="H394" s="681"/>
      <c r="I394" s="681"/>
      <c r="J394" s="681"/>
      <c r="K394" s="681"/>
      <c r="L394" s="681"/>
      <c r="M394" s="681"/>
      <c r="N394" s="681"/>
      <c r="O394" s="681"/>
      <c r="P394" s="681"/>
      <c r="Q394" s="681"/>
      <c r="R394" s="681">
        <f t="shared" si="67"/>
        <v>0</v>
      </c>
      <c r="S394" s="680">
        <f t="shared" si="62"/>
        <v>519</v>
      </c>
      <c r="T394" s="682">
        <f t="shared" si="63"/>
        <v>0</v>
      </c>
      <c r="U394" s="682">
        <f t="shared" si="64"/>
        <v>519</v>
      </c>
    </row>
    <row r="395" spans="1:21" s="657" customFormat="1" ht="29.25" customHeight="1">
      <c r="A395" s="683" t="s">
        <v>826</v>
      </c>
      <c r="B395" s="684" t="s">
        <v>999</v>
      </c>
      <c r="C395" s="684" t="s">
        <v>594</v>
      </c>
      <c r="D395" s="681">
        <v>250</v>
      </c>
      <c r="E395" s="682">
        <f t="shared" si="76"/>
        <v>182</v>
      </c>
      <c r="F395" s="681"/>
      <c r="G395" s="681">
        <v>182</v>
      </c>
      <c r="H395" s="681"/>
      <c r="I395" s="681"/>
      <c r="J395" s="681"/>
      <c r="K395" s="681"/>
      <c r="L395" s="681"/>
      <c r="M395" s="681"/>
      <c r="N395" s="681"/>
      <c r="O395" s="681"/>
      <c r="P395" s="681"/>
      <c r="Q395" s="681"/>
      <c r="R395" s="681">
        <f t="shared" si="67"/>
        <v>0</v>
      </c>
      <c r="S395" s="680">
        <f t="shared" si="62"/>
        <v>182</v>
      </c>
      <c r="T395" s="682">
        <f t="shared" si="63"/>
        <v>0</v>
      </c>
      <c r="U395" s="682">
        <f t="shared" si="64"/>
        <v>182</v>
      </c>
    </row>
    <row r="396" spans="1:21" s="657" customFormat="1" ht="29.25" customHeight="1">
      <c r="A396" s="683" t="s">
        <v>827</v>
      </c>
      <c r="B396" s="684" t="s">
        <v>999</v>
      </c>
      <c r="C396" s="684" t="s">
        <v>594</v>
      </c>
      <c r="D396" s="681">
        <v>330</v>
      </c>
      <c r="E396" s="682">
        <f t="shared" si="76"/>
        <v>215.5</v>
      </c>
      <c r="F396" s="681"/>
      <c r="G396" s="681">
        <v>215.5</v>
      </c>
      <c r="H396" s="681"/>
      <c r="I396" s="681"/>
      <c r="J396" s="681"/>
      <c r="K396" s="681"/>
      <c r="L396" s="681"/>
      <c r="M396" s="681"/>
      <c r="N396" s="681"/>
      <c r="O396" s="681"/>
      <c r="P396" s="681"/>
      <c r="Q396" s="681"/>
      <c r="R396" s="681">
        <f t="shared" si="67"/>
        <v>0</v>
      </c>
      <c r="S396" s="680">
        <f t="shared" si="62"/>
        <v>215.5</v>
      </c>
      <c r="T396" s="682">
        <f t="shared" si="63"/>
        <v>0</v>
      </c>
      <c r="U396" s="682">
        <f t="shared" si="64"/>
        <v>215.5</v>
      </c>
    </row>
    <row r="397" spans="1:21" s="657" customFormat="1" ht="29.25" customHeight="1">
      <c r="A397" s="683" t="s">
        <v>828</v>
      </c>
      <c r="B397" s="684" t="s">
        <v>999</v>
      </c>
      <c r="C397" s="684" t="s">
        <v>594</v>
      </c>
      <c r="D397" s="681">
        <v>385</v>
      </c>
      <c r="E397" s="682">
        <f t="shared" si="76"/>
        <v>716</v>
      </c>
      <c r="F397" s="681"/>
      <c r="G397" s="681">
        <v>716</v>
      </c>
      <c r="H397" s="681"/>
      <c r="I397" s="681"/>
      <c r="J397" s="681"/>
      <c r="K397" s="681"/>
      <c r="L397" s="681"/>
      <c r="M397" s="681"/>
      <c r="N397" s="681"/>
      <c r="O397" s="681"/>
      <c r="P397" s="681"/>
      <c r="Q397" s="681"/>
      <c r="R397" s="681">
        <f t="shared" si="67"/>
        <v>0</v>
      </c>
      <c r="S397" s="680">
        <f t="shared" si="62"/>
        <v>716</v>
      </c>
      <c r="T397" s="682">
        <f t="shared" si="63"/>
        <v>0</v>
      </c>
      <c r="U397" s="682">
        <f t="shared" si="64"/>
        <v>716</v>
      </c>
    </row>
    <row r="398" spans="1:21" s="657" customFormat="1" ht="24.75" customHeight="1">
      <c r="A398" s="683" t="s">
        <v>638</v>
      </c>
      <c r="B398" s="684" t="s">
        <v>999</v>
      </c>
      <c r="C398" s="684" t="s">
        <v>594</v>
      </c>
      <c r="D398" s="681"/>
      <c r="E398" s="682">
        <f t="shared" si="76"/>
        <v>730.1</v>
      </c>
      <c r="F398" s="681">
        <v>730.1</v>
      </c>
      <c r="G398" s="681"/>
      <c r="H398" s="681"/>
      <c r="I398" s="681"/>
      <c r="J398" s="681"/>
      <c r="K398" s="681"/>
      <c r="L398" s="681"/>
      <c r="M398" s="681"/>
      <c r="N398" s="681"/>
      <c r="O398" s="681"/>
      <c r="P398" s="681"/>
      <c r="Q398" s="681"/>
      <c r="R398" s="681">
        <f t="shared" si="67"/>
        <v>0</v>
      </c>
      <c r="S398" s="680">
        <f t="shared" si="62"/>
        <v>730.1</v>
      </c>
      <c r="T398" s="682">
        <f t="shared" si="63"/>
        <v>730.1</v>
      </c>
      <c r="U398" s="682">
        <f t="shared" si="64"/>
        <v>0</v>
      </c>
    </row>
    <row r="399" spans="1:21" s="657" customFormat="1" ht="24.75" customHeight="1">
      <c r="A399" s="703" t="s">
        <v>163</v>
      </c>
      <c r="B399" s="679" t="s">
        <v>999</v>
      </c>
      <c r="C399" s="716" t="s">
        <v>628</v>
      </c>
      <c r="D399" s="680">
        <f>SUM(D400+D401+D402)</f>
        <v>83346.5</v>
      </c>
      <c r="E399" s="680">
        <f>SUM(F399+G399)</f>
        <v>80194.4</v>
      </c>
      <c r="F399" s="680">
        <f>SUM(F400+F401+F402)</f>
        <v>0</v>
      </c>
      <c r="G399" s="680">
        <f>SUM(G400+G401+G402)</f>
        <v>80194.4</v>
      </c>
      <c r="H399" s="680"/>
      <c r="I399" s="680"/>
      <c r="J399" s="680"/>
      <c r="K399" s="680"/>
      <c r="L399" s="680"/>
      <c r="M399" s="680"/>
      <c r="N399" s="680"/>
      <c r="O399" s="680"/>
      <c r="P399" s="680">
        <f>SUM(P400:P402)</f>
        <v>2848.1</v>
      </c>
      <c r="Q399" s="680"/>
      <c r="R399" s="681">
        <f t="shared" si="67"/>
        <v>2848.1</v>
      </c>
      <c r="S399" s="680">
        <f aca="true" t="shared" si="77" ref="S399:S421">SUM(T399:U399)</f>
        <v>83042.5</v>
      </c>
      <c r="T399" s="682">
        <f aca="true" t="shared" si="78" ref="T399:T421">SUM(F399+I399+J399+K399+L399+M399+N399)</f>
        <v>0</v>
      </c>
      <c r="U399" s="682">
        <f aca="true" t="shared" si="79" ref="U399:U421">SUM(G399+O399+P399)</f>
        <v>83042.5</v>
      </c>
    </row>
    <row r="400" spans="1:21" s="657" customFormat="1" ht="44.25" customHeight="1">
      <c r="A400" s="683" t="s">
        <v>811</v>
      </c>
      <c r="B400" s="684" t="s">
        <v>999</v>
      </c>
      <c r="C400" s="717" t="s">
        <v>628</v>
      </c>
      <c r="D400" s="686">
        <f>SUM('[10]№3 р 1004'!$R$51)</f>
        <v>645.7</v>
      </c>
      <c r="E400" s="718">
        <f>SUM(F400:G400)</f>
        <v>928.2</v>
      </c>
      <c r="F400" s="686"/>
      <c r="G400" s="686">
        <v>928.2</v>
      </c>
      <c r="H400" s="686"/>
      <c r="I400" s="686"/>
      <c r="J400" s="686"/>
      <c r="K400" s="686"/>
      <c r="L400" s="686"/>
      <c r="M400" s="686"/>
      <c r="N400" s="686"/>
      <c r="O400" s="686"/>
      <c r="P400" s="686"/>
      <c r="Q400" s="686"/>
      <c r="R400" s="681">
        <f t="shared" si="67"/>
        <v>0</v>
      </c>
      <c r="S400" s="680">
        <f t="shared" si="77"/>
        <v>928.2</v>
      </c>
      <c r="T400" s="682">
        <f t="shared" si="78"/>
        <v>0</v>
      </c>
      <c r="U400" s="682">
        <f t="shared" si="79"/>
        <v>928.2</v>
      </c>
    </row>
    <row r="401" spans="1:21" s="657" customFormat="1" ht="71.25" customHeight="1">
      <c r="A401" s="683" t="s">
        <v>178</v>
      </c>
      <c r="B401" s="684" t="s">
        <v>999</v>
      </c>
      <c r="C401" s="717" t="s">
        <v>628</v>
      </c>
      <c r="D401" s="681">
        <v>60700.8</v>
      </c>
      <c r="E401" s="682">
        <f>SUM(F401:G401)</f>
        <v>63765.9</v>
      </c>
      <c r="F401" s="681"/>
      <c r="G401" s="681">
        <v>63765.9</v>
      </c>
      <c r="H401" s="681"/>
      <c r="I401" s="681"/>
      <c r="J401" s="681"/>
      <c r="K401" s="681"/>
      <c r="L401" s="681"/>
      <c r="M401" s="681"/>
      <c r="N401" s="681"/>
      <c r="O401" s="681"/>
      <c r="P401" s="681">
        <v>2848.1</v>
      </c>
      <c r="Q401" s="681"/>
      <c r="R401" s="681">
        <f t="shared" si="67"/>
        <v>2848.1</v>
      </c>
      <c r="S401" s="680">
        <f t="shared" si="77"/>
        <v>66614</v>
      </c>
      <c r="T401" s="682">
        <f t="shared" si="78"/>
        <v>0</v>
      </c>
      <c r="U401" s="682">
        <f t="shared" si="79"/>
        <v>66614</v>
      </c>
    </row>
    <row r="402" spans="1:21" s="657" customFormat="1" ht="50.25" customHeight="1">
      <c r="A402" s="683" t="s">
        <v>499</v>
      </c>
      <c r="B402" s="684" t="s">
        <v>999</v>
      </c>
      <c r="C402" s="717" t="s">
        <v>628</v>
      </c>
      <c r="D402" s="681">
        <v>22000</v>
      </c>
      <c r="E402" s="682">
        <f>SUM(F402:G402)</f>
        <v>15500.3</v>
      </c>
      <c r="F402" s="681"/>
      <c r="G402" s="681">
        <v>15500.3</v>
      </c>
      <c r="H402" s="681"/>
      <c r="I402" s="681"/>
      <c r="J402" s="681"/>
      <c r="K402" s="681"/>
      <c r="L402" s="681"/>
      <c r="M402" s="681"/>
      <c r="N402" s="681"/>
      <c r="O402" s="681"/>
      <c r="P402" s="681"/>
      <c r="Q402" s="681"/>
      <c r="R402" s="681">
        <f t="shared" si="67"/>
        <v>0</v>
      </c>
      <c r="S402" s="680">
        <f t="shared" si="77"/>
        <v>15500.3</v>
      </c>
      <c r="T402" s="682">
        <f t="shared" si="78"/>
        <v>0</v>
      </c>
      <c r="U402" s="682">
        <f t="shared" si="79"/>
        <v>15500.3</v>
      </c>
    </row>
    <row r="403" spans="1:21" s="657" customFormat="1" ht="32.25" customHeight="1">
      <c r="A403" s="678" t="s">
        <v>500</v>
      </c>
      <c r="B403" s="679" t="s">
        <v>999</v>
      </c>
      <c r="C403" s="699" t="s">
        <v>629</v>
      </c>
      <c r="D403" s="682">
        <f>SUM(D404)</f>
        <v>11208.999999999998</v>
      </c>
      <c r="E403" s="682">
        <f>SUM(F403:G403)</f>
        <v>11565.8</v>
      </c>
      <c r="F403" s="682">
        <f>SUM(F404)</f>
        <v>0</v>
      </c>
      <c r="G403" s="682">
        <f>SUM(G404)</f>
        <v>11565.8</v>
      </c>
      <c r="H403" s="682"/>
      <c r="I403" s="682"/>
      <c r="J403" s="682"/>
      <c r="K403" s="682"/>
      <c r="L403" s="682"/>
      <c r="M403" s="682"/>
      <c r="N403" s="682"/>
      <c r="O403" s="682"/>
      <c r="P403" s="682">
        <f>P404</f>
        <v>0</v>
      </c>
      <c r="Q403" s="682"/>
      <c r="R403" s="681">
        <f t="shared" si="67"/>
        <v>0</v>
      </c>
      <c r="S403" s="680">
        <f t="shared" si="77"/>
        <v>11565.8</v>
      </c>
      <c r="T403" s="682">
        <f t="shared" si="78"/>
        <v>0</v>
      </c>
      <c r="U403" s="682">
        <f t="shared" si="79"/>
        <v>11565.8</v>
      </c>
    </row>
    <row r="404" spans="1:21" s="657" customFormat="1" ht="30" customHeight="1">
      <c r="A404" s="683" t="s">
        <v>501</v>
      </c>
      <c r="B404" s="684" t="s">
        <v>999</v>
      </c>
      <c r="C404" s="698" t="s">
        <v>629</v>
      </c>
      <c r="D404" s="681">
        <f>SUM('[10]№5 р 1006'!$R$27)</f>
        <v>11208.999999999998</v>
      </c>
      <c r="E404" s="682">
        <f>SUM(F404:G404)</f>
        <v>11565.8</v>
      </c>
      <c r="F404" s="681">
        <f>SUM('[10]№5 р 1006'!$Q$27)</f>
        <v>0</v>
      </c>
      <c r="G404" s="681">
        <v>11565.8</v>
      </c>
      <c r="H404" s="681"/>
      <c r="I404" s="681"/>
      <c r="J404" s="681"/>
      <c r="K404" s="681"/>
      <c r="L404" s="681"/>
      <c r="M404" s="681"/>
      <c r="N404" s="681"/>
      <c r="O404" s="681"/>
      <c r="P404" s="681"/>
      <c r="Q404" s="681"/>
      <c r="R404" s="681">
        <f t="shared" si="67"/>
        <v>0</v>
      </c>
      <c r="S404" s="680">
        <f t="shared" si="77"/>
        <v>11565.8</v>
      </c>
      <c r="T404" s="682">
        <f t="shared" si="78"/>
        <v>0</v>
      </c>
      <c r="U404" s="682">
        <f t="shared" si="79"/>
        <v>11565.8</v>
      </c>
    </row>
    <row r="405" spans="1:21" s="657" customFormat="1" ht="26.25" customHeight="1">
      <c r="A405" s="678" t="s">
        <v>1159</v>
      </c>
      <c r="B405" s="699" t="s">
        <v>630</v>
      </c>
      <c r="C405" s="679" t="s">
        <v>592</v>
      </c>
      <c r="D405" s="680">
        <f aca="true" t="shared" si="80" ref="D405:Q405">SUM(D406+D414+D411)</f>
        <v>77488.6</v>
      </c>
      <c r="E405" s="680">
        <f t="shared" si="80"/>
        <v>75056.3</v>
      </c>
      <c r="F405" s="680">
        <f t="shared" si="80"/>
        <v>59422</v>
      </c>
      <c r="G405" s="680">
        <f t="shared" si="80"/>
        <v>15634.3</v>
      </c>
      <c r="H405" s="680">
        <f t="shared" si="80"/>
        <v>0</v>
      </c>
      <c r="I405" s="680">
        <f>SUM(I406+I414+I411)</f>
        <v>-139.3</v>
      </c>
      <c r="J405" s="680"/>
      <c r="K405" s="680">
        <f>SUM(K406+K414+K411)</f>
        <v>0</v>
      </c>
      <c r="L405" s="680">
        <f>SUM(L406+L414+L411)</f>
        <v>0</v>
      </c>
      <c r="M405" s="680">
        <f t="shared" si="80"/>
        <v>0</v>
      </c>
      <c r="N405" s="680">
        <f t="shared" si="80"/>
        <v>0</v>
      </c>
      <c r="O405" s="680"/>
      <c r="P405" s="680">
        <f t="shared" si="80"/>
        <v>0</v>
      </c>
      <c r="Q405" s="680">
        <f t="shared" si="80"/>
        <v>0</v>
      </c>
      <c r="R405" s="681">
        <f t="shared" si="67"/>
        <v>-139.3</v>
      </c>
      <c r="S405" s="680">
        <f t="shared" si="77"/>
        <v>74917</v>
      </c>
      <c r="T405" s="682">
        <f t="shared" si="78"/>
        <v>59282.7</v>
      </c>
      <c r="U405" s="682">
        <f t="shared" si="79"/>
        <v>15634.3</v>
      </c>
    </row>
    <row r="406" spans="1:21" s="691" customFormat="1" ht="27.75" customHeight="1">
      <c r="A406" s="678" t="s">
        <v>1160</v>
      </c>
      <c r="B406" s="699" t="s">
        <v>630</v>
      </c>
      <c r="C406" s="679" t="s">
        <v>591</v>
      </c>
      <c r="D406" s="680">
        <f>SUM(D407+D408+D409)</f>
        <v>41814</v>
      </c>
      <c r="E406" s="680">
        <f>SUM(F406:G406)</f>
        <v>41472.100000000006</v>
      </c>
      <c r="F406" s="680">
        <f>SUM(F407+F408+F409+F410)</f>
        <v>39004.8</v>
      </c>
      <c r="G406" s="680">
        <f>SUM(G407:G410)</f>
        <v>2467.2999999999997</v>
      </c>
      <c r="H406" s="680">
        <f aca="true" t="shared" si="81" ref="H406:Q406">SUM(H407:H410)</f>
        <v>0</v>
      </c>
      <c r="I406" s="680">
        <f>SUM(I407:I410)</f>
        <v>-139.3</v>
      </c>
      <c r="J406" s="680"/>
      <c r="K406" s="680">
        <f>SUM(K407:K410)</f>
        <v>0</v>
      </c>
      <c r="L406" s="680">
        <f>SUM(L407:L410)</f>
        <v>0</v>
      </c>
      <c r="M406" s="680">
        <f t="shared" si="81"/>
        <v>0</v>
      </c>
      <c r="N406" s="680">
        <f t="shared" si="81"/>
        <v>0</v>
      </c>
      <c r="O406" s="680"/>
      <c r="P406" s="680">
        <f t="shared" si="81"/>
        <v>0</v>
      </c>
      <c r="Q406" s="680">
        <f t="shared" si="81"/>
        <v>0</v>
      </c>
      <c r="R406" s="681">
        <f aca="true" t="shared" si="82" ref="R406:R421">SUM(H406:Q406)</f>
        <v>-139.3</v>
      </c>
      <c r="S406" s="680">
        <f t="shared" si="77"/>
        <v>41332.8</v>
      </c>
      <c r="T406" s="682">
        <f t="shared" si="78"/>
        <v>38865.5</v>
      </c>
      <c r="U406" s="682">
        <f t="shared" si="79"/>
        <v>2467.2999999999997</v>
      </c>
    </row>
    <row r="407" spans="1:21" s="657" customFormat="1" ht="46.5" customHeight="1">
      <c r="A407" s="683" t="s">
        <v>1164</v>
      </c>
      <c r="B407" s="698" t="s">
        <v>630</v>
      </c>
      <c r="C407" s="684" t="s">
        <v>591</v>
      </c>
      <c r="D407" s="681">
        <v>2616.7</v>
      </c>
      <c r="E407" s="682">
        <f aca="true" t="shared" si="83" ref="E407:E413">SUM(F407:G407)</f>
        <v>2616.7</v>
      </c>
      <c r="F407" s="681">
        <v>2616.7</v>
      </c>
      <c r="G407" s="681">
        <f>SUM('[11]Упр.физ.культ. и спорта(меропр)'!$R$27)</f>
        <v>0</v>
      </c>
      <c r="H407" s="681"/>
      <c r="I407" s="681"/>
      <c r="J407" s="681"/>
      <c r="K407" s="681"/>
      <c r="L407" s="681"/>
      <c r="M407" s="681"/>
      <c r="N407" s="681"/>
      <c r="O407" s="681"/>
      <c r="P407" s="681"/>
      <c r="Q407" s="681"/>
      <c r="R407" s="681">
        <f t="shared" si="82"/>
        <v>0</v>
      </c>
      <c r="S407" s="680">
        <f t="shared" si="77"/>
        <v>2616.7</v>
      </c>
      <c r="T407" s="682">
        <f t="shared" si="78"/>
        <v>2616.7</v>
      </c>
      <c r="U407" s="682">
        <f t="shared" si="79"/>
        <v>0</v>
      </c>
    </row>
    <row r="408" spans="1:21" s="657" customFormat="1" ht="25.5" customHeight="1">
      <c r="A408" s="683" t="s">
        <v>468</v>
      </c>
      <c r="B408" s="698" t="s">
        <v>630</v>
      </c>
      <c r="C408" s="684" t="s">
        <v>591</v>
      </c>
      <c r="D408" s="681">
        <f>'[12]Спорт-Альтаир'!$Q$27</f>
        <v>32444.9</v>
      </c>
      <c r="E408" s="682">
        <f t="shared" si="83"/>
        <v>30787.399999999998</v>
      </c>
      <c r="F408" s="681">
        <v>28450.3</v>
      </c>
      <c r="G408" s="681">
        <v>2337.1</v>
      </c>
      <c r="H408" s="681"/>
      <c r="I408" s="681">
        <v>-139.3</v>
      </c>
      <c r="J408" s="681"/>
      <c r="K408" s="681"/>
      <c r="L408" s="681"/>
      <c r="M408" s="681"/>
      <c r="N408" s="681"/>
      <c r="O408" s="681"/>
      <c r="P408" s="681"/>
      <c r="Q408" s="681"/>
      <c r="R408" s="681">
        <f t="shared" si="82"/>
        <v>-139.3</v>
      </c>
      <c r="S408" s="680">
        <f t="shared" si="77"/>
        <v>30648.1</v>
      </c>
      <c r="T408" s="682">
        <f t="shared" si="78"/>
        <v>28311</v>
      </c>
      <c r="U408" s="682">
        <f t="shared" si="79"/>
        <v>2337.1</v>
      </c>
    </row>
    <row r="409" spans="1:21" s="657" customFormat="1" ht="26.25" customHeight="1">
      <c r="A409" s="683" t="s">
        <v>714</v>
      </c>
      <c r="B409" s="698" t="s">
        <v>630</v>
      </c>
      <c r="C409" s="684" t="s">
        <v>591</v>
      </c>
      <c r="D409" s="681">
        <f>'[12]Дельфин'!$Q$27</f>
        <v>6752.4</v>
      </c>
      <c r="E409" s="682">
        <f t="shared" si="83"/>
        <v>7905.3</v>
      </c>
      <c r="F409" s="681">
        <v>7905.3</v>
      </c>
      <c r="G409" s="681">
        <f>SUM('[11]Дельфин'!$R$27)</f>
        <v>0</v>
      </c>
      <c r="H409" s="682"/>
      <c r="I409" s="681"/>
      <c r="J409" s="681"/>
      <c r="K409" s="681"/>
      <c r="L409" s="681"/>
      <c r="M409" s="681"/>
      <c r="N409" s="681"/>
      <c r="O409" s="681"/>
      <c r="P409" s="681"/>
      <c r="Q409" s="681"/>
      <c r="R409" s="681">
        <f t="shared" si="82"/>
        <v>0</v>
      </c>
      <c r="S409" s="680">
        <f t="shared" si="77"/>
        <v>7905.3</v>
      </c>
      <c r="T409" s="682">
        <f t="shared" si="78"/>
        <v>7905.3</v>
      </c>
      <c r="U409" s="682">
        <f t="shared" si="79"/>
        <v>0</v>
      </c>
    </row>
    <row r="410" spans="1:21" s="657" customFormat="1" ht="52.5" customHeight="1">
      <c r="A410" s="683" t="s">
        <v>716</v>
      </c>
      <c r="B410" s="698" t="s">
        <v>630</v>
      </c>
      <c r="C410" s="684" t="s">
        <v>591</v>
      </c>
      <c r="D410" s="692"/>
      <c r="E410" s="682">
        <f t="shared" si="83"/>
        <v>162.7</v>
      </c>
      <c r="F410" s="681">
        <v>32.5</v>
      </c>
      <c r="G410" s="681">
        <v>130.2</v>
      </c>
      <c r="H410" s="681"/>
      <c r="I410" s="681"/>
      <c r="J410" s="681"/>
      <c r="K410" s="681"/>
      <c r="L410" s="681"/>
      <c r="M410" s="681"/>
      <c r="N410" s="681"/>
      <c r="O410" s="681"/>
      <c r="P410" s="681"/>
      <c r="Q410" s="681"/>
      <c r="R410" s="681">
        <f t="shared" si="82"/>
        <v>0</v>
      </c>
      <c r="S410" s="680">
        <f t="shared" si="77"/>
        <v>162.7</v>
      </c>
      <c r="T410" s="682">
        <f t="shared" si="78"/>
        <v>32.5</v>
      </c>
      <c r="U410" s="682">
        <f t="shared" si="79"/>
        <v>130.2</v>
      </c>
    </row>
    <row r="411" spans="1:21" s="657" customFormat="1" ht="28.5" customHeight="1">
      <c r="A411" s="678" t="s">
        <v>821</v>
      </c>
      <c r="B411" s="699" t="s">
        <v>630</v>
      </c>
      <c r="C411" s="679" t="s">
        <v>593</v>
      </c>
      <c r="D411" s="682">
        <f>SUM(D413+D412)</f>
        <v>17077</v>
      </c>
      <c r="E411" s="682">
        <f>SUM(F411:G411)</f>
        <v>14108.5</v>
      </c>
      <c r="F411" s="682">
        <f>SUM(F412:F413)</f>
        <v>941.5</v>
      </c>
      <c r="G411" s="682">
        <f aca="true" t="shared" si="84" ref="G411:P411">SUM(G413+G412)</f>
        <v>13167</v>
      </c>
      <c r="H411" s="682">
        <f t="shared" si="84"/>
        <v>0</v>
      </c>
      <c r="I411" s="682">
        <f>SUM(I413+I412)</f>
        <v>0</v>
      </c>
      <c r="J411" s="682"/>
      <c r="K411" s="682"/>
      <c r="L411" s="682"/>
      <c r="M411" s="682">
        <f t="shared" si="84"/>
        <v>0</v>
      </c>
      <c r="N411" s="682">
        <f t="shared" si="84"/>
        <v>0</v>
      </c>
      <c r="O411" s="682"/>
      <c r="P411" s="682">
        <f t="shared" si="84"/>
        <v>0</v>
      </c>
      <c r="Q411" s="682"/>
      <c r="R411" s="681">
        <f t="shared" si="82"/>
        <v>0</v>
      </c>
      <c r="S411" s="680">
        <f t="shared" si="77"/>
        <v>14108.5</v>
      </c>
      <c r="T411" s="682">
        <f t="shared" si="78"/>
        <v>941.5</v>
      </c>
      <c r="U411" s="682">
        <f t="shared" si="79"/>
        <v>13167</v>
      </c>
    </row>
    <row r="412" spans="1:21" s="657" customFormat="1" ht="28.5" customHeight="1">
      <c r="A412" s="683" t="s">
        <v>715</v>
      </c>
      <c r="B412" s="698" t="s">
        <v>630</v>
      </c>
      <c r="C412" s="684" t="s">
        <v>593</v>
      </c>
      <c r="D412" s="719"/>
      <c r="E412" s="681">
        <f t="shared" si="83"/>
        <v>248.4</v>
      </c>
      <c r="F412" s="681">
        <v>248.4</v>
      </c>
      <c r="G412" s="682"/>
      <c r="H412" s="681"/>
      <c r="I412" s="682"/>
      <c r="J412" s="682"/>
      <c r="K412" s="682"/>
      <c r="L412" s="682"/>
      <c r="M412" s="682"/>
      <c r="N412" s="682"/>
      <c r="O412" s="682"/>
      <c r="P412" s="682"/>
      <c r="Q412" s="682"/>
      <c r="R412" s="681">
        <f t="shared" si="82"/>
        <v>0</v>
      </c>
      <c r="S412" s="680">
        <f t="shared" si="77"/>
        <v>248.4</v>
      </c>
      <c r="T412" s="682">
        <f t="shared" si="78"/>
        <v>248.4</v>
      </c>
      <c r="U412" s="682">
        <f t="shared" si="79"/>
        <v>0</v>
      </c>
    </row>
    <row r="413" spans="1:21" s="657" customFormat="1" ht="47.25" customHeight="1">
      <c r="A413" s="683" t="s">
        <v>716</v>
      </c>
      <c r="B413" s="698" t="s">
        <v>630</v>
      </c>
      <c r="C413" s="684" t="s">
        <v>593</v>
      </c>
      <c r="D413" s="693">
        <v>17077</v>
      </c>
      <c r="E413" s="682">
        <f t="shared" si="83"/>
        <v>13860.1</v>
      </c>
      <c r="F413" s="715">
        <v>693.1</v>
      </c>
      <c r="G413" s="681">
        <v>13167</v>
      </c>
      <c r="H413" s="681"/>
      <c r="I413" s="681"/>
      <c r="J413" s="681"/>
      <c r="K413" s="681"/>
      <c r="L413" s="681"/>
      <c r="M413" s="681"/>
      <c r="N413" s="681"/>
      <c r="O413" s="681"/>
      <c r="P413" s="681"/>
      <c r="Q413" s="681"/>
      <c r="R413" s="681">
        <f t="shared" si="82"/>
        <v>0</v>
      </c>
      <c r="S413" s="680">
        <f t="shared" si="77"/>
        <v>13860.1</v>
      </c>
      <c r="T413" s="682">
        <f t="shared" si="78"/>
        <v>693.1</v>
      </c>
      <c r="U413" s="682">
        <f t="shared" si="79"/>
        <v>13167</v>
      </c>
    </row>
    <row r="414" spans="1:21" s="691" customFormat="1" ht="29.25" customHeight="1">
      <c r="A414" s="678" t="s">
        <v>822</v>
      </c>
      <c r="B414" s="699" t="s">
        <v>630</v>
      </c>
      <c r="C414" s="679" t="s">
        <v>527</v>
      </c>
      <c r="D414" s="680">
        <f>SUM(D415:D416)</f>
        <v>18597.6</v>
      </c>
      <c r="E414" s="680">
        <f>SUM(E415:E416)</f>
        <v>19475.7</v>
      </c>
      <c r="F414" s="680">
        <f aca="true" t="shared" si="85" ref="F414:P414">SUM(F415+F416)</f>
        <v>19475.7</v>
      </c>
      <c r="G414" s="680">
        <f t="shared" si="85"/>
        <v>0</v>
      </c>
      <c r="H414" s="680">
        <f t="shared" si="85"/>
        <v>0</v>
      </c>
      <c r="I414" s="680">
        <f>SUM(I415+I416)</f>
        <v>0</v>
      </c>
      <c r="J414" s="680"/>
      <c r="K414" s="680"/>
      <c r="L414" s="680">
        <f>SUM(L415+L416)</f>
        <v>0</v>
      </c>
      <c r="M414" s="680">
        <f t="shared" si="85"/>
        <v>0</v>
      </c>
      <c r="N414" s="680">
        <f t="shared" si="85"/>
        <v>0</v>
      </c>
      <c r="O414" s="680"/>
      <c r="P414" s="680">
        <f t="shared" si="85"/>
        <v>0</v>
      </c>
      <c r="Q414" s="680"/>
      <c r="R414" s="682">
        <f t="shared" si="82"/>
        <v>0</v>
      </c>
      <c r="S414" s="680">
        <f t="shared" si="77"/>
        <v>19475.7</v>
      </c>
      <c r="T414" s="682">
        <f t="shared" si="78"/>
        <v>19475.7</v>
      </c>
      <c r="U414" s="682">
        <f t="shared" si="79"/>
        <v>0</v>
      </c>
    </row>
    <row r="415" spans="1:21" s="657" customFormat="1" ht="30.75" customHeight="1">
      <c r="A415" s="683" t="s">
        <v>830</v>
      </c>
      <c r="B415" s="698" t="s">
        <v>630</v>
      </c>
      <c r="C415" s="684" t="s">
        <v>527</v>
      </c>
      <c r="D415" s="681">
        <v>3488.1</v>
      </c>
      <c r="E415" s="682">
        <f>SUM(F415:G415)</f>
        <v>4762.8</v>
      </c>
      <c r="F415" s="681">
        <v>4762.8</v>
      </c>
      <c r="G415" s="681">
        <f>SUM('[11]Упр.физ.культ. и спорта(содерж)'!$R$27)</f>
        <v>0</v>
      </c>
      <c r="H415" s="681"/>
      <c r="I415" s="681"/>
      <c r="J415" s="681"/>
      <c r="K415" s="681"/>
      <c r="L415" s="681"/>
      <c r="M415" s="681"/>
      <c r="N415" s="681"/>
      <c r="O415" s="681"/>
      <c r="P415" s="681"/>
      <c r="Q415" s="681"/>
      <c r="R415" s="681">
        <f t="shared" si="82"/>
        <v>0</v>
      </c>
      <c r="S415" s="680">
        <f t="shared" si="77"/>
        <v>4762.8</v>
      </c>
      <c r="T415" s="682">
        <f t="shared" si="78"/>
        <v>4762.8</v>
      </c>
      <c r="U415" s="682">
        <f t="shared" si="79"/>
        <v>0</v>
      </c>
    </row>
    <row r="416" spans="1:21" s="657" customFormat="1" ht="30" customHeight="1">
      <c r="A416" s="683" t="s">
        <v>689</v>
      </c>
      <c r="B416" s="698" t="s">
        <v>630</v>
      </c>
      <c r="C416" s="684" t="s">
        <v>527</v>
      </c>
      <c r="D416" s="681">
        <f>'[13]Управление ФКиС (бух)'!$Q$27</f>
        <v>15109.5</v>
      </c>
      <c r="E416" s="682">
        <f>SUM(F416:G416)</f>
        <v>14712.9</v>
      </c>
      <c r="F416" s="681">
        <v>14712.9</v>
      </c>
      <c r="G416" s="681">
        <f>SUM('[11]Упр.физ.культ. и спорта(содерж)'!$R$27)</f>
        <v>0</v>
      </c>
      <c r="H416" s="681"/>
      <c r="I416" s="681"/>
      <c r="J416" s="681"/>
      <c r="K416" s="681"/>
      <c r="L416" s="681"/>
      <c r="M416" s="681"/>
      <c r="N416" s="681"/>
      <c r="O416" s="681"/>
      <c r="P416" s="681"/>
      <c r="Q416" s="681"/>
      <c r="R416" s="681">
        <f t="shared" si="82"/>
        <v>0</v>
      </c>
      <c r="S416" s="680">
        <f t="shared" si="77"/>
        <v>14712.9</v>
      </c>
      <c r="T416" s="682">
        <f t="shared" si="78"/>
        <v>14712.9</v>
      </c>
      <c r="U416" s="682">
        <f t="shared" si="79"/>
        <v>0</v>
      </c>
    </row>
    <row r="417" spans="1:21" s="657" customFormat="1" ht="27.75" customHeight="1">
      <c r="A417" s="678" t="s">
        <v>1165</v>
      </c>
      <c r="B417" s="699" t="s">
        <v>751</v>
      </c>
      <c r="C417" s="679" t="s">
        <v>592</v>
      </c>
      <c r="D417" s="702">
        <f aca="true" t="shared" si="86" ref="D417:Q418">SUM(D418)</f>
        <v>7840.6</v>
      </c>
      <c r="E417" s="702">
        <f t="shared" si="86"/>
        <v>9134.1</v>
      </c>
      <c r="F417" s="702">
        <f>SUM(F418)</f>
        <v>8634.1</v>
      </c>
      <c r="G417" s="702">
        <f t="shared" si="86"/>
        <v>500</v>
      </c>
      <c r="H417" s="688">
        <f t="shared" si="86"/>
        <v>0</v>
      </c>
      <c r="I417" s="702">
        <f>SUM(I418)</f>
        <v>140</v>
      </c>
      <c r="J417" s="702"/>
      <c r="K417" s="702">
        <f>SUM(K418)</f>
        <v>0</v>
      </c>
      <c r="L417" s="702">
        <f t="shared" si="86"/>
        <v>0</v>
      </c>
      <c r="M417" s="688">
        <f t="shared" si="86"/>
        <v>0</v>
      </c>
      <c r="N417" s="688">
        <f t="shared" si="86"/>
        <v>0</v>
      </c>
      <c r="O417" s="688"/>
      <c r="P417" s="688">
        <f t="shared" si="86"/>
        <v>0</v>
      </c>
      <c r="Q417" s="702">
        <f>SUM(Q418)</f>
        <v>0</v>
      </c>
      <c r="R417" s="682">
        <f t="shared" si="82"/>
        <v>140</v>
      </c>
      <c r="S417" s="680">
        <f t="shared" si="77"/>
        <v>9274.1</v>
      </c>
      <c r="T417" s="682">
        <f t="shared" si="78"/>
        <v>8774.1</v>
      </c>
      <c r="U417" s="682">
        <f t="shared" si="79"/>
        <v>500</v>
      </c>
    </row>
    <row r="418" spans="1:21" s="657" customFormat="1" ht="31.5" customHeight="1">
      <c r="A418" s="678" t="s">
        <v>1166</v>
      </c>
      <c r="B418" s="699" t="s">
        <v>751</v>
      </c>
      <c r="C418" s="679" t="s">
        <v>593</v>
      </c>
      <c r="D418" s="682">
        <f t="shared" si="86"/>
        <v>7840.6</v>
      </c>
      <c r="E418" s="682">
        <f t="shared" si="86"/>
        <v>9134.1</v>
      </c>
      <c r="F418" s="682">
        <f>SUM(F419)</f>
        <v>8634.1</v>
      </c>
      <c r="G418" s="682">
        <f t="shared" si="86"/>
        <v>500</v>
      </c>
      <c r="H418" s="682">
        <f t="shared" si="86"/>
        <v>0</v>
      </c>
      <c r="I418" s="682">
        <f>SUM(I419)</f>
        <v>140</v>
      </c>
      <c r="J418" s="682"/>
      <c r="K418" s="682">
        <f>SUM(K419)</f>
        <v>0</v>
      </c>
      <c r="L418" s="682">
        <f t="shared" si="86"/>
        <v>0</v>
      </c>
      <c r="M418" s="682">
        <f t="shared" si="86"/>
        <v>0</v>
      </c>
      <c r="N418" s="682">
        <f t="shared" si="86"/>
        <v>0</v>
      </c>
      <c r="O418" s="682"/>
      <c r="P418" s="682">
        <f t="shared" si="86"/>
        <v>0</v>
      </c>
      <c r="Q418" s="682">
        <f t="shared" si="86"/>
        <v>0</v>
      </c>
      <c r="R418" s="681">
        <f t="shared" si="82"/>
        <v>140</v>
      </c>
      <c r="S418" s="680">
        <f t="shared" si="77"/>
        <v>9274.1</v>
      </c>
      <c r="T418" s="682">
        <f t="shared" si="78"/>
        <v>8774.1</v>
      </c>
      <c r="U418" s="682">
        <f t="shared" si="79"/>
        <v>500</v>
      </c>
    </row>
    <row r="419" spans="1:21" s="657" customFormat="1" ht="28.5" customHeight="1">
      <c r="A419" s="683" t="s">
        <v>469</v>
      </c>
      <c r="B419" s="698" t="s">
        <v>751</v>
      </c>
      <c r="C419" s="684" t="s">
        <v>593</v>
      </c>
      <c r="D419" s="681">
        <f>SUM('[14]1202 Мегионские новости'!$Q$27)</f>
        <v>7840.6</v>
      </c>
      <c r="E419" s="682">
        <f>SUM(F419:G419)</f>
        <v>9134.1</v>
      </c>
      <c r="F419" s="681">
        <v>8634.1</v>
      </c>
      <c r="G419" s="681">
        <v>500</v>
      </c>
      <c r="H419" s="688"/>
      <c r="I419" s="681">
        <v>140</v>
      </c>
      <c r="J419" s="681"/>
      <c r="K419" s="681"/>
      <c r="L419" s="681"/>
      <c r="M419" s="681"/>
      <c r="N419" s="681"/>
      <c r="O419" s="681"/>
      <c r="P419" s="681"/>
      <c r="Q419" s="681"/>
      <c r="R419" s="681">
        <f t="shared" si="82"/>
        <v>140</v>
      </c>
      <c r="S419" s="680">
        <f t="shared" si="77"/>
        <v>9274.1</v>
      </c>
      <c r="T419" s="682">
        <f t="shared" si="78"/>
        <v>8774.1</v>
      </c>
      <c r="U419" s="682">
        <f t="shared" si="79"/>
        <v>500</v>
      </c>
    </row>
    <row r="420" spans="1:21" s="657" customFormat="1" ht="29.25" customHeight="1">
      <c r="A420" s="678" t="s">
        <v>1167</v>
      </c>
      <c r="B420" s="679" t="s">
        <v>631</v>
      </c>
      <c r="C420" s="679" t="s">
        <v>592</v>
      </c>
      <c r="D420" s="688">
        <f>SUM(D421)</f>
        <v>300</v>
      </c>
      <c r="E420" s="682">
        <f>SUM(F420:G420)</f>
        <v>1120</v>
      </c>
      <c r="F420" s="688">
        <f aca="true" t="shared" si="87" ref="F420:P420">SUM(F421)</f>
        <v>1120</v>
      </c>
      <c r="G420" s="688">
        <f t="shared" si="87"/>
        <v>0</v>
      </c>
      <c r="H420" s="688">
        <f t="shared" si="87"/>
        <v>0</v>
      </c>
      <c r="I420" s="688">
        <f>SUM(I421)</f>
        <v>0</v>
      </c>
      <c r="J420" s="688"/>
      <c r="K420" s="688">
        <f>SUM(K421)</f>
        <v>0</v>
      </c>
      <c r="L420" s="688">
        <f t="shared" si="87"/>
        <v>0</v>
      </c>
      <c r="M420" s="688">
        <f t="shared" si="87"/>
        <v>0</v>
      </c>
      <c r="N420" s="688">
        <f t="shared" si="87"/>
        <v>0</v>
      </c>
      <c r="O420" s="688"/>
      <c r="P420" s="688">
        <f t="shared" si="87"/>
        <v>0</v>
      </c>
      <c r="Q420" s="688"/>
      <c r="R420" s="681">
        <f t="shared" si="82"/>
        <v>0</v>
      </c>
      <c r="S420" s="680">
        <f t="shared" si="77"/>
        <v>1120</v>
      </c>
      <c r="T420" s="682">
        <f t="shared" si="78"/>
        <v>1120</v>
      </c>
      <c r="U420" s="682">
        <f t="shared" si="79"/>
        <v>0</v>
      </c>
    </row>
    <row r="421" spans="1:21" s="657" customFormat="1" ht="29.25" customHeight="1">
      <c r="A421" s="683" t="s">
        <v>1168</v>
      </c>
      <c r="B421" s="684" t="s">
        <v>631</v>
      </c>
      <c r="C421" s="684" t="s">
        <v>591</v>
      </c>
      <c r="D421" s="690">
        <v>300</v>
      </c>
      <c r="E421" s="682">
        <f>SUM(F421:G421)</f>
        <v>1120</v>
      </c>
      <c r="F421" s="690">
        <v>1120</v>
      </c>
      <c r="G421" s="690"/>
      <c r="H421" s="690"/>
      <c r="I421" s="690"/>
      <c r="J421" s="690"/>
      <c r="K421" s="690"/>
      <c r="L421" s="690"/>
      <c r="M421" s="690"/>
      <c r="N421" s="690"/>
      <c r="O421" s="690"/>
      <c r="P421" s="690"/>
      <c r="Q421" s="690"/>
      <c r="R421" s="681">
        <f t="shared" si="82"/>
        <v>0</v>
      </c>
      <c r="S421" s="680">
        <f t="shared" si="77"/>
        <v>1120</v>
      </c>
      <c r="T421" s="682">
        <f t="shared" si="78"/>
        <v>1120</v>
      </c>
      <c r="U421" s="682">
        <f t="shared" si="79"/>
        <v>0</v>
      </c>
    </row>
    <row r="422" spans="1:21" s="657" customFormat="1" ht="48" customHeight="1">
      <c r="A422" s="678" t="s">
        <v>1012</v>
      </c>
      <c r="B422" s="679"/>
      <c r="C422" s="679"/>
      <c r="D422" s="680">
        <f>SUM(D13+D43+D65+D123+D161+D309+D351+D375+D405+D417+D420)</f>
        <v>2738917.1</v>
      </c>
      <c r="E422" s="682">
        <f>SUM(F422:G422)</f>
        <v>3765173.2</v>
      </c>
      <c r="F422" s="680">
        <f aca="true" t="shared" si="88" ref="F422:Q422">SUM(F13+F43+F65+F123+F161+F309+F351+F375+F405+F417+F420)</f>
        <v>2147764.7</v>
      </c>
      <c r="G422" s="680">
        <f t="shared" si="88"/>
        <v>1617408.5000000002</v>
      </c>
      <c r="H422" s="680" t="e">
        <f t="shared" si="88"/>
        <v>#REF!</v>
      </c>
      <c r="I422" s="680">
        <f t="shared" si="88"/>
        <v>10000</v>
      </c>
      <c r="J422" s="680">
        <f t="shared" si="88"/>
        <v>7127.5</v>
      </c>
      <c r="K422" s="680">
        <f t="shared" si="88"/>
        <v>5415.5</v>
      </c>
      <c r="L422" s="680">
        <f t="shared" si="88"/>
        <v>2324.7000000000003</v>
      </c>
      <c r="M422" s="680">
        <f t="shared" si="88"/>
        <v>0</v>
      </c>
      <c r="N422" s="680">
        <f t="shared" si="88"/>
        <v>0</v>
      </c>
      <c r="O422" s="680">
        <f t="shared" si="88"/>
        <v>0</v>
      </c>
      <c r="P422" s="680">
        <f t="shared" si="88"/>
        <v>4463.2</v>
      </c>
      <c r="Q422" s="680">
        <f t="shared" si="88"/>
        <v>0</v>
      </c>
      <c r="R422" s="682">
        <f>SUM(I422:Q422)</f>
        <v>29330.9</v>
      </c>
      <c r="S422" s="680">
        <f>SUM(U422+T422)</f>
        <v>3794504.1000000006</v>
      </c>
      <c r="T422" s="680">
        <f>SUM(T13+T43+T65+T123+T161+T309+T351+T375+T405+T417+T420)</f>
        <v>2172632.4000000004</v>
      </c>
      <c r="U422" s="680">
        <f>SUM(U13+U43+U65+U123+U161+U309+U351+U375+U405+U417+U420)</f>
        <v>1621871.7</v>
      </c>
    </row>
    <row r="423" spans="1:17" s="657" customFormat="1" ht="6" customHeight="1">
      <c r="A423" s="720"/>
      <c r="B423" s="652"/>
      <c r="C423" s="652"/>
      <c r="E423" s="721"/>
      <c r="F423" s="721"/>
      <c r="G423" s="721"/>
      <c r="H423" s="721"/>
      <c r="I423" s="721"/>
      <c r="J423" s="721"/>
      <c r="K423" s="721"/>
      <c r="L423" s="721"/>
      <c r="M423" s="721"/>
      <c r="N423" s="721"/>
      <c r="O423" s="721"/>
      <c r="P423" s="721"/>
      <c r="Q423" s="721"/>
    </row>
    <row r="424" spans="1:17" s="657" customFormat="1" ht="16.5" customHeight="1" hidden="1">
      <c r="A424" s="720" t="s">
        <v>1170</v>
      </c>
      <c r="B424" s="652"/>
      <c r="C424" s="652"/>
      <c r="E424" s="696">
        <f>SUM(G424+F424)</f>
        <v>2598547.4</v>
      </c>
      <c r="F424" s="696">
        <v>1654188.3</v>
      </c>
      <c r="G424" s="696">
        <v>944359.1</v>
      </c>
      <c r="H424" s="696"/>
      <c r="I424" s="696"/>
      <c r="J424" s="696"/>
      <c r="K424" s="696"/>
      <c r="L424" s="696"/>
      <c r="M424" s="696"/>
      <c r="N424" s="696"/>
      <c r="O424" s="696"/>
      <c r="P424" s="696"/>
      <c r="Q424" s="696"/>
    </row>
    <row r="425" spans="1:17" s="657" customFormat="1" ht="26.25" customHeight="1" hidden="1">
      <c r="A425" s="720" t="s">
        <v>1171</v>
      </c>
      <c r="B425" s="652"/>
      <c r="C425" s="652"/>
      <c r="E425" s="696">
        <v>99258.8</v>
      </c>
      <c r="F425" s="696">
        <v>25491.8</v>
      </c>
      <c r="G425" s="696"/>
      <c r="H425" s="696"/>
      <c r="I425" s="696"/>
      <c r="J425" s="696"/>
      <c r="K425" s="696"/>
      <c r="L425" s="696"/>
      <c r="M425" s="696"/>
      <c r="N425" s="696"/>
      <c r="O425" s="696"/>
      <c r="P425" s="696"/>
      <c r="Q425" s="696"/>
    </row>
    <row r="426" spans="1:17" s="657" customFormat="1" ht="24" customHeight="1" hidden="1">
      <c r="A426" s="720"/>
      <c r="B426" s="652"/>
      <c r="C426" s="652"/>
      <c r="E426" s="696">
        <f>SUM(E424:E425)</f>
        <v>2697806.1999999997</v>
      </c>
      <c r="F426" s="696">
        <f>SUM(F424:F425)</f>
        <v>1679680.1</v>
      </c>
      <c r="G426" s="696">
        <f>SUM(G424:G425)</f>
        <v>944359.1</v>
      </c>
      <c r="H426" s="696"/>
      <c r="I426" s="696"/>
      <c r="J426" s="696"/>
      <c r="K426" s="696"/>
      <c r="L426" s="696"/>
      <c r="M426" s="696"/>
      <c r="N426" s="696"/>
      <c r="O426" s="696"/>
      <c r="P426" s="696"/>
      <c r="Q426" s="696"/>
    </row>
    <row r="427" spans="1:17" s="657" customFormat="1" ht="20.25" hidden="1">
      <c r="A427" s="721"/>
      <c r="B427" s="652"/>
      <c r="C427" s="652"/>
      <c r="E427" s="722"/>
      <c r="F427" s="723"/>
      <c r="G427" s="722"/>
      <c r="H427" s="722"/>
      <c r="I427" s="722"/>
      <c r="J427" s="722"/>
      <c r="K427" s="722"/>
      <c r="L427" s="722"/>
      <c r="M427" s="722"/>
      <c r="N427" s="722"/>
      <c r="O427" s="722"/>
      <c r="P427" s="722"/>
      <c r="Q427" s="722"/>
    </row>
    <row r="428" spans="1:17" s="657" customFormat="1" ht="20.25" hidden="1">
      <c r="A428" s="720"/>
      <c r="B428" s="652"/>
      <c r="C428" s="652"/>
      <c r="E428" s="721"/>
      <c r="F428" s="696">
        <f>SUM(F424+E425-F422)</f>
        <v>-394317.6000000001</v>
      </c>
      <c r="G428" s="721"/>
      <c r="H428" s="721"/>
      <c r="I428" s="721"/>
      <c r="J428" s="721"/>
      <c r="K428" s="721"/>
      <c r="L428" s="721"/>
      <c r="M428" s="721"/>
      <c r="N428" s="721"/>
      <c r="O428" s="721"/>
      <c r="P428" s="721"/>
      <c r="Q428" s="721"/>
    </row>
    <row r="429" spans="1:21" s="657" customFormat="1" ht="38.25" customHeight="1">
      <c r="A429" s="720"/>
      <c r="B429" s="652"/>
      <c r="C429" s="652"/>
      <c r="E429" s="721"/>
      <c r="F429" s="721"/>
      <c r="G429" s="721"/>
      <c r="H429" s="721"/>
      <c r="I429" s="721"/>
      <c r="J429" s="721"/>
      <c r="K429" s="721"/>
      <c r="L429" s="721"/>
      <c r="M429" s="721"/>
      <c r="N429" s="721"/>
      <c r="O429" s="721"/>
      <c r="P429" s="721"/>
      <c r="Q429" s="721"/>
      <c r="R429" s="696"/>
      <c r="S429" s="724"/>
      <c r="T429" s="694"/>
      <c r="U429" s="694"/>
    </row>
    <row r="430" spans="1:21" s="729" customFormat="1" ht="38.25" customHeight="1">
      <c r="A430" s="725" t="s">
        <v>534</v>
      </c>
      <c r="B430" s="726"/>
      <c r="C430" s="726"/>
      <c r="D430" s="727"/>
      <c r="E430" s="707"/>
      <c r="F430" s="727"/>
      <c r="G430" s="707" t="s">
        <v>535</v>
      </c>
      <c r="H430" s="707"/>
      <c r="I430" s="707"/>
      <c r="J430" s="707"/>
      <c r="K430" s="707"/>
      <c r="L430" s="707"/>
      <c r="M430" s="707"/>
      <c r="N430" s="707"/>
      <c r="O430" s="707"/>
      <c r="P430" s="728"/>
      <c r="Q430" s="728"/>
      <c r="R430" s="728"/>
      <c r="S430" s="728"/>
      <c r="T430" s="728"/>
      <c r="U430" s="728"/>
    </row>
    <row r="431" spans="1:18" s="729" customFormat="1" ht="22.5" customHeight="1">
      <c r="A431" s="725"/>
      <c r="B431" s="726"/>
      <c r="C431" s="726"/>
      <c r="D431" s="727"/>
      <c r="E431" s="727"/>
      <c r="F431" s="727"/>
      <c r="G431" s="727"/>
      <c r="H431" s="727"/>
      <c r="I431" s="727"/>
      <c r="J431" s="727"/>
      <c r="K431" s="727"/>
      <c r="L431" s="727"/>
      <c r="M431" s="727"/>
      <c r="N431" s="727"/>
      <c r="O431" s="727"/>
      <c r="R431" s="728"/>
    </row>
    <row r="432" spans="1:21" s="729" customFormat="1" ht="30.75" customHeight="1">
      <c r="A432" s="725" t="s">
        <v>1145</v>
      </c>
      <c r="B432" s="726"/>
      <c r="C432" s="726"/>
      <c r="D432" s="727"/>
      <c r="E432" s="727"/>
      <c r="F432" s="727"/>
      <c r="G432" s="727" t="s">
        <v>1144</v>
      </c>
      <c r="H432" s="707"/>
      <c r="I432" s="727"/>
      <c r="J432" s="727"/>
      <c r="K432" s="727"/>
      <c r="L432" s="727"/>
      <c r="M432" s="727"/>
      <c r="N432" s="727"/>
      <c r="O432" s="727"/>
      <c r="S432" s="728"/>
      <c r="U432" s="728"/>
    </row>
    <row r="433" spans="1:21" ht="20.25">
      <c r="A433" s="730"/>
      <c r="E433" s="721"/>
      <c r="F433" s="721"/>
      <c r="G433" s="721"/>
      <c r="H433" s="721"/>
      <c r="I433" s="721"/>
      <c r="J433" s="721"/>
      <c r="K433" s="721"/>
      <c r="L433" s="721"/>
      <c r="M433" s="721"/>
      <c r="N433" s="721"/>
      <c r="O433" s="721"/>
      <c r="P433" s="721"/>
      <c r="Q433" s="721"/>
      <c r="U433" s="731"/>
    </row>
    <row r="434" spans="1:17" ht="20.25">
      <c r="A434" s="720"/>
      <c r="E434" s="721"/>
      <c r="F434" s="721"/>
      <c r="G434" s="721"/>
      <c r="H434" s="696"/>
      <c r="I434" s="721"/>
      <c r="J434" s="721"/>
      <c r="K434" s="721"/>
      <c r="L434" s="721"/>
      <c r="M434" s="721"/>
      <c r="N434" s="721"/>
      <c r="O434" s="721"/>
      <c r="P434" s="721"/>
      <c r="Q434" s="721"/>
    </row>
    <row r="435" spans="1:17" ht="20.25">
      <c r="A435" s="720"/>
      <c r="E435" s="721"/>
      <c r="F435" s="721"/>
      <c r="G435" s="721"/>
      <c r="H435" s="721"/>
      <c r="I435" s="721"/>
      <c r="J435" s="721"/>
      <c r="K435" s="721"/>
      <c r="L435" s="721"/>
      <c r="M435" s="721"/>
      <c r="N435" s="721"/>
      <c r="O435" s="721"/>
      <c r="P435" s="721"/>
      <c r="Q435" s="721"/>
    </row>
    <row r="436" spans="1:17" ht="20.25">
      <c r="A436" s="720"/>
      <c r="E436" s="721"/>
      <c r="F436" s="721"/>
      <c r="G436" s="721"/>
      <c r="H436" s="696"/>
      <c r="I436" s="721"/>
      <c r="J436" s="721"/>
      <c r="K436" s="721"/>
      <c r="L436" s="721"/>
      <c r="M436" s="721"/>
      <c r="N436" s="721"/>
      <c r="O436" s="721"/>
      <c r="P436" s="721"/>
      <c r="Q436" s="721"/>
    </row>
    <row r="437" spans="1:17" ht="20.25">
      <c r="A437" s="720"/>
      <c r="E437" s="721"/>
      <c r="F437" s="721"/>
      <c r="G437" s="721"/>
      <c r="H437" s="721"/>
      <c r="I437" s="721"/>
      <c r="J437" s="721"/>
      <c r="K437" s="721"/>
      <c r="L437" s="721"/>
      <c r="M437" s="721"/>
      <c r="N437" s="721"/>
      <c r="O437" s="721"/>
      <c r="P437" s="721"/>
      <c r="Q437" s="721"/>
    </row>
    <row r="438" spans="1:17" ht="20.25">
      <c r="A438" s="720"/>
      <c r="E438" s="721"/>
      <c r="F438" s="721"/>
      <c r="G438" s="721"/>
      <c r="H438" s="721"/>
      <c r="I438" s="721"/>
      <c r="J438" s="721"/>
      <c r="K438" s="721"/>
      <c r="L438" s="721"/>
      <c r="M438" s="721"/>
      <c r="N438" s="721"/>
      <c r="O438" s="721"/>
      <c r="P438" s="721"/>
      <c r="Q438" s="721"/>
    </row>
    <row r="439" spans="1:17" ht="20.25">
      <c r="A439" s="720"/>
      <c r="E439" s="721"/>
      <c r="F439" s="721"/>
      <c r="G439" s="721"/>
      <c r="H439" s="721"/>
      <c r="I439" s="721"/>
      <c r="J439" s="721"/>
      <c r="K439" s="721"/>
      <c r="L439" s="721"/>
      <c r="M439" s="721"/>
      <c r="N439" s="721"/>
      <c r="O439" s="721"/>
      <c r="P439" s="721"/>
      <c r="Q439" s="721"/>
    </row>
    <row r="440" spans="1:17" ht="20.25">
      <c r="A440" s="720"/>
      <c r="E440" s="721"/>
      <c r="F440" s="721"/>
      <c r="G440" s="721"/>
      <c r="H440" s="721"/>
      <c r="I440" s="721"/>
      <c r="J440" s="721"/>
      <c r="K440" s="721"/>
      <c r="L440" s="721"/>
      <c r="M440" s="721"/>
      <c r="N440" s="721"/>
      <c r="O440" s="721"/>
      <c r="P440" s="721"/>
      <c r="Q440" s="721"/>
    </row>
    <row r="441" spans="1:17" ht="20.25">
      <c r="A441" s="720"/>
      <c r="E441" s="721"/>
      <c r="F441" s="721"/>
      <c r="G441" s="721"/>
      <c r="H441" s="721"/>
      <c r="I441" s="721"/>
      <c r="J441" s="721"/>
      <c r="K441" s="721"/>
      <c r="L441" s="721"/>
      <c r="M441" s="721"/>
      <c r="N441" s="721"/>
      <c r="O441" s="721"/>
      <c r="P441" s="721"/>
      <c r="Q441" s="721"/>
    </row>
    <row r="442" spans="1:17" ht="20.25">
      <c r="A442" s="720"/>
      <c r="E442" s="721"/>
      <c r="F442" s="721"/>
      <c r="G442" s="721"/>
      <c r="H442" s="721"/>
      <c r="I442" s="721"/>
      <c r="J442" s="721"/>
      <c r="K442" s="721"/>
      <c r="L442" s="721"/>
      <c r="M442" s="721"/>
      <c r="N442" s="721"/>
      <c r="O442" s="721"/>
      <c r="P442" s="721"/>
      <c r="Q442" s="721"/>
    </row>
    <row r="443" spans="1:17" ht="20.25">
      <c r="A443" s="720"/>
      <c r="E443" s="721"/>
      <c r="F443" s="721"/>
      <c r="G443" s="721"/>
      <c r="H443" s="721"/>
      <c r="I443" s="721"/>
      <c r="J443" s="721"/>
      <c r="K443" s="721"/>
      <c r="L443" s="721"/>
      <c r="M443" s="721"/>
      <c r="N443" s="721"/>
      <c r="O443" s="721"/>
      <c r="P443" s="721"/>
      <c r="Q443" s="721"/>
    </row>
    <row r="444" spans="1:17" ht="20.25">
      <c r="A444" s="720"/>
      <c r="E444" s="721"/>
      <c r="F444" s="721"/>
      <c r="G444" s="721"/>
      <c r="H444" s="721"/>
      <c r="I444" s="721"/>
      <c r="J444" s="721"/>
      <c r="K444" s="721"/>
      <c r="L444" s="721"/>
      <c r="M444" s="721"/>
      <c r="N444" s="721"/>
      <c r="O444" s="721"/>
      <c r="P444" s="721"/>
      <c r="Q444" s="721"/>
    </row>
    <row r="445" spans="1:17" ht="20.25">
      <c r="A445" s="720"/>
      <c r="E445" s="721"/>
      <c r="F445" s="721"/>
      <c r="G445" s="721"/>
      <c r="H445" s="721"/>
      <c r="I445" s="721"/>
      <c r="J445" s="721"/>
      <c r="K445" s="721"/>
      <c r="L445" s="721"/>
      <c r="M445" s="721"/>
      <c r="N445" s="721"/>
      <c r="O445" s="721"/>
      <c r="P445" s="721"/>
      <c r="Q445" s="721"/>
    </row>
    <row r="446" spans="1:17" ht="20.25">
      <c r="A446" s="720"/>
      <c r="E446" s="721"/>
      <c r="F446" s="721"/>
      <c r="G446" s="721"/>
      <c r="H446" s="721"/>
      <c r="I446" s="721"/>
      <c r="J446" s="721"/>
      <c r="K446" s="721"/>
      <c r="L446" s="721"/>
      <c r="M446" s="721"/>
      <c r="N446" s="721"/>
      <c r="O446" s="721"/>
      <c r="P446" s="721"/>
      <c r="Q446" s="721"/>
    </row>
    <row r="447" spans="1:17" ht="20.25">
      <c r="A447" s="720"/>
      <c r="E447" s="721"/>
      <c r="F447" s="721"/>
      <c r="G447" s="721"/>
      <c r="H447" s="721"/>
      <c r="I447" s="721"/>
      <c r="J447" s="721"/>
      <c r="K447" s="721"/>
      <c r="L447" s="721"/>
      <c r="M447" s="721"/>
      <c r="N447" s="721"/>
      <c r="O447" s="721"/>
      <c r="P447" s="721"/>
      <c r="Q447" s="721"/>
    </row>
    <row r="448" spans="1:17" ht="20.25">
      <c r="A448" s="720"/>
      <c r="E448" s="721"/>
      <c r="F448" s="721"/>
      <c r="G448" s="721"/>
      <c r="H448" s="721"/>
      <c r="I448" s="721"/>
      <c r="J448" s="721"/>
      <c r="K448" s="721"/>
      <c r="L448" s="721"/>
      <c r="M448" s="721"/>
      <c r="N448" s="721"/>
      <c r="O448" s="721"/>
      <c r="P448" s="721"/>
      <c r="Q448" s="721"/>
    </row>
    <row r="449" spans="1:17" ht="20.25">
      <c r="A449" s="720"/>
      <c r="E449" s="721"/>
      <c r="F449" s="721"/>
      <c r="G449" s="721"/>
      <c r="H449" s="721"/>
      <c r="I449" s="721"/>
      <c r="J449" s="721"/>
      <c r="K449" s="721"/>
      <c r="L449" s="721"/>
      <c r="M449" s="721"/>
      <c r="N449" s="721"/>
      <c r="O449" s="721"/>
      <c r="P449" s="721"/>
      <c r="Q449" s="721"/>
    </row>
    <row r="450" ht="20.25">
      <c r="A450" s="720"/>
    </row>
    <row r="451" ht="20.25">
      <c r="A451" s="720"/>
    </row>
    <row r="452" ht="20.25">
      <c r="A452" s="720"/>
    </row>
    <row r="453" ht="20.25">
      <c r="A453" s="720"/>
    </row>
    <row r="454" ht="20.25">
      <c r="A454" s="720"/>
    </row>
    <row r="455" ht="20.25">
      <c r="A455" s="720"/>
    </row>
    <row r="456" ht="20.25">
      <c r="A456" s="720"/>
    </row>
    <row r="457" ht="20.25">
      <c r="A457" s="720"/>
    </row>
    <row r="458" ht="20.25">
      <c r="A458" s="720"/>
    </row>
    <row r="459" ht="20.25">
      <c r="A459" s="720"/>
    </row>
    <row r="460" ht="20.25">
      <c r="A460" s="720"/>
    </row>
    <row r="461" ht="20.25">
      <c r="A461" s="720"/>
    </row>
    <row r="462" ht="20.25">
      <c r="A462" s="720"/>
    </row>
    <row r="463" ht="20.25">
      <c r="A463" s="720"/>
    </row>
    <row r="464" ht="20.25">
      <c r="A464" s="720"/>
    </row>
    <row r="465" ht="20.25">
      <c r="A465" s="720"/>
    </row>
    <row r="466" ht="20.25">
      <c r="A466" s="720"/>
    </row>
    <row r="467" ht="20.25">
      <c r="A467" s="720"/>
    </row>
    <row r="468" ht="20.25">
      <c r="A468" s="720"/>
    </row>
    <row r="469" ht="20.25">
      <c r="A469" s="720"/>
    </row>
    <row r="470" ht="20.25">
      <c r="A470" s="720"/>
    </row>
    <row r="471" ht="20.25">
      <c r="A471" s="720"/>
    </row>
    <row r="472" ht="20.25">
      <c r="A472" s="720"/>
    </row>
    <row r="473" ht="20.25">
      <c r="A473" s="720"/>
    </row>
    <row r="474" ht="20.25">
      <c r="A474" s="720"/>
    </row>
    <row r="475" ht="20.25">
      <c r="A475" s="720"/>
    </row>
    <row r="476" ht="20.25">
      <c r="A476" s="720"/>
    </row>
    <row r="477" ht="20.25">
      <c r="A477" s="720"/>
    </row>
    <row r="478" ht="20.25">
      <c r="A478" s="720"/>
    </row>
    <row r="479" ht="20.25">
      <c r="A479" s="720"/>
    </row>
    <row r="480" ht="20.25">
      <c r="A480" s="720"/>
    </row>
    <row r="481" ht="20.25">
      <c r="A481" s="720"/>
    </row>
    <row r="482" ht="20.25">
      <c r="A482" s="720"/>
    </row>
    <row r="483" ht="20.25">
      <c r="A483" s="720"/>
    </row>
    <row r="484" ht="20.25">
      <c r="A484" s="720"/>
    </row>
    <row r="485" ht="20.25">
      <c r="A485" s="720"/>
    </row>
    <row r="486" ht="20.25">
      <c r="A486" s="720"/>
    </row>
    <row r="487" ht="20.25">
      <c r="A487" s="720"/>
    </row>
    <row r="488" ht="20.25">
      <c r="A488" s="720"/>
    </row>
    <row r="489" ht="20.25">
      <c r="A489" s="720"/>
    </row>
    <row r="490" ht="20.25">
      <c r="A490" s="720"/>
    </row>
    <row r="491" ht="20.25">
      <c r="A491" s="720"/>
    </row>
    <row r="492" ht="20.25">
      <c r="A492" s="720"/>
    </row>
    <row r="493" ht="20.25">
      <c r="A493" s="720"/>
    </row>
    <row r="494" ht="20.25">
      <c r="A494" s="720"/>
    </row>
    <row r="495" ht="20.25">
      <c r="A495" s="720"/>
    </row>
    <row r="496" ht="20.25">
      <c r="A496" s="720"/>
    </row>
    <row r="497" ht="20.25">
      <c r="A497" s="720"/>
    </row>
    <row r="498" ht="20.25">
      <c r="A498" s="720"/>
    </row>
    <row r="499" ht="20.25">
      <c r="A499" s="720"/>
    </row>
    <row r="500" ht="20.25">
      <c r="A500" s="720"/>
    </row>
    <row r="501" ht="20.25">
      <c r="A501" s="720"/>
    </row>
    <row r="502" ht="20.25">
      <c r="A502" s="720"/>
    </row>
    <row r="503" ht="20.25">
      <c r="A503" s="720"/>
    </row>
    <row r="504" ht="20.25">
      <c r="A504" s="720"/>
    </row>
    <row r="505" ht="20.25">
      <c r="A505" s="720"/>
    </row>
    <row r="506" ht="20.25">
      <c r="A506" s="720"/>
    </row>
    <row r="507" ht="20.25">
      <c r="A507" s="720"/>
    </row>
    <row r="508" ht="20.25">
      <c r="A508" s="720"/>
    </row>
    <row r="509" ht="20.25">
      <c r="A509" s="720"/>
    </row>
    <row r="510" ht="20.25">
      <c r="A510" s="720"/>
    </row>
    <row r="511" ht="20.25">
      <c r="A511" s="720"/>
    </row>
    <row r="512" ht="20.25">
      <c r="A512" s="720"/>
    </row>
    <row r="513" ht="20.25">
      <c r="A513" s="720"/>
    </row>
    <row r="514" ht="20.25">
      <c r="A514" s="720"/>
    </row>
    <row r="515" ht="20.25">
      <c r="A515" s="720"/>
    </row>
    <row r="516" ht="20.25">
      <c r="A516" s="720"/>
    </row>
    <row r="517" ht="20.25">
      <c r="A517" s="720"/>
    </row>
    <row r="518" ht="20.25">
      <c r="A518" s="720"/>
    </row>
    <row r="519" ht="20.25">
      <c r="A519" s="720"/>
    </row>
    <row r="520" ht="20.25">
      <c r="A520" s="720"/>
    </row>
    <row r="521" ht="20.25">
      <c r="A521" s="720"/>
    </row>
    <row r="522" ht="20.25">
      <c r="A522" s="720"/>
    </row>
    <row r="523" ht="20.25">
      <c r="A523" s="720"/>
    </row>
    <row r="524" ht="20.25">
      <c r="A524" s="720"/>
    </row>
    <row r="525" ht="20.25">
      <c r="A525" s="720"/>
    </row>
    <row r="526" ht="20.25">
      <c r="A526" s="720"/>
    </row>
    <row r="527" ht="20.25">
      <c r="A527" s="720"/>
    </row>
    <row r="528" ht="20.25">
      <c r="A528" s="720"/>
    </row>
    <row r="529" ht="20.25">
      <c r="A529" s="720"/>
    </row>
    <row r="530" ht="20.25">
      <c r="A530" s="720"/>
    </row>
    <row r="531" ht="20.25">
      <c r="A531" s="720"/>
    </row>
    <row r="532" ht="20.25">
      <c r="A532" s="720"/>
    </row>
    <row r="533" ht="20.25">
      <c r="A533" s="720"/>
    </row>
    <row r="534" ht="20.25">
      <c r="A534" s="720"/>
    </row>
    <row r="535" ht="20.25">
      <c r="A535" s="720"/>
    </row>
    <row r="536" ht="20.25">
      <c r="A536" s="720"/>
    </row>
    <row r="537" ht="20.25">
      <c r="A537" s="720"/>
    </row>
    <row r="538" ht="20.25">
      <c r="A538" s="720"/>
    </row>
    <row r="539" ht="20.25">
      <c r="A539" s="720"/>
    </row>
    <row r="540" ht="20.25">
      <c r="A540" s="720"/>
    </row>
    <row r="541" ht="20.25">
      <c r="A541" s="720"/>
    </row>
    <row r="542" ht="20.25">
      <c r="A542" s="720"/>
    </row>
    <row r="543" ht="20.25">
      <c r="A543" s="720"/>
    </row>
    <row r="544" ht="20.25">
      <c r="A544" s="720"/>
    </row>
    <row r="545" ht="20.25">
      <c r="A545" s="720"/>
    </row>
    <row r="546" ht="20.25">
      <c r="A546" s="720"/>
    </row>
    <row r="547" ht="20.25">
      <c r="A547" s="720"/>
    </row>
    <row r="548" ht="20.25">
      <c r="A548" s="720"/>
    </row>
    <row r="549" ht="20.25">
      <c r="A549" s="720"/>
    </row>
    <row r="550" ht="20.25">
      <c r="A550" s="720"/>
    </row>
    <row r="551" ht="20.25">
      <c r="A551" s="720"/>
    </row>
    <row r="552" ht="20.25">
      <c r="A552" s="720"/>
    </row>
    <row r="553" ht="20.25">
      <c r="A553" s="720"/>
    </row>
    <row r="554" ht="20.25">
      <c r="A554" s="720"/>
    </row>
    <row r="555" ht="20.25">
      <c r="A555" s="720"/>
    </row>
    <row r="556" ht="20.25">
      <c r="A556" s="720"/>
    </row>
    <row r="557" ht="20.25">
      <c r="A557" s="720"/>
    </row>
    <row r="558" ht="20.25">
      <c r="A558" s="720"/>
    </row>
    <row r="559" ht="20.25">
      <c r="A559" s="720"/>
    </row>
    <row r="560" ht="20.25">
      <c r="A560" s="720"/>
    </row>
    <row r="561" ht="20.25">
      <c r="A561" s="720"/>
    </row>
    <row r="562" ht="20.25">
      <c r="A562" s="720"/>
    </row>
    <row r="563" ht="20.25">
      <c r="A563" s="720"/>
    </row>
    <row r="564" ht="20.25">
      <c r="A564" s="720"/>
    </row>
    <row r="565" ht="20.25">
      <c r="A565" s="720"/>
    </row>
    <row r="566" ht="20.25">
      <c r="A566" s="720"/>
    </row>
    <row r="567" ht="20.25">
      <c r="A567" s="720"/>
    </row>
    <row r="568" ht="20.25">
      <c r="A568" s="720"/>
    </row>
    <row r="569" ht="20.25">
      <c r="A569" s="720"/>
    </row>
    <row r="570" ht="20.25">
      <c r="A570" s="720"/>
    </row>
    <row r="571" ht="20.25">
      <c r="A571" s="720"/>
    </row>
    <row r="572" ht="20.25">
      <c r="A572" s="720"/>
    </row>
    <row r="573" ht="20.25">
      <c r="A573" s="720"/>
    </row>
    <row r="574" ht="20.25">
      <c r="A574" s="720"/>
    </row>
    <row r="575" ht="20.25">
      <c r="A575" s="720"/>
    </row>
    <row r="576" ht="20.25">
      <c r="A576" s="720"/>
    </row>
    <row r="577" ht="20.25">
      <c r="A577" s="720"/>
    </row>
    <row r="578" ht="20.25">
      <c r="A578" s="720"/>
    </row>
    <row r="579" ht="20.25">
      <c r="A579" s="720"/>
    </row>
    <row r="580" ht="20.25">
      <c r="A580" s="720"/>
    </row>
    <row r="581" ht="20.25">
      <c r="A581" s="720"/>
    </row>
    <row r="582" ht="20.25">
      <c r="A582" s="720"/>
    </row>
    <row r="583" ht="20.25">
      <c r="A583" s="720"/>
    </row>
    <row r="584" ht="20.25">
      <c r="A584" s="720"/>
    </row>
    <row r="585" ht="20.25">
      <c r="A585" s="720"/>
    </row>
    <row r="586" ht="20.25">
      <c r="A586" s="720"/>
    </row>
    <row r="587" ht="20.25">
      <c r="A587" s="720"/>
    </row>
    <row r="588" ht="20.25">
      <c r="A588" s="720"/>
    </row>
    <row r="589" ht="20.25">
      <c r="A589" s="720"/>
    </row>
    <row r="590" ht="20.25">
      <c r="A590" s="720"/>
    </row>
    <row r="591" ht="20.25">
      <c r="A591" s="720"/>
    </row>
    <row r="592" ht="20.25">
      <c r="A592" s="720"/>
    </row>
    <row r="593" ht="20.25">
      <c r="A593" s="720"/>
    </row>
    <row r="594" ht="20.25">
      <c r="A594" s="720"/>
    </row>
    <row r="595" ht="20.25">
      <c r="A595" s="720"/>
    </row>
    <row r="596" ht="20.25">
      <c r="A596" s="720"/>
    </row>
    <row r="597" ht="20.25">
      <c r="A597" s="720"/>
    </row>
    <row r="598" ht="20.25">
      <c r="A598" s="720"/>
    </row>
    <row r="599" ht="20.25">
      <c r="A599" s="720"/>
    </row>
    <row r="600" ht="20.25">
      <c r="A600" s="720"/>
    </row>
    <row r="601" ht="20.25">
      <c r="A601" s="720"/>
    </row>
    <row r="602" ht="20.25">
      <c r="A602" s="720"/>
    </row>
    <row r="603" ht="20.25">
      <c r="A603" s="720"/>
    </row>
    <row r="604" ht="20.25">
      <c r="A604" s="720"/>
    </row>
    <row r="605" ht="20.25">
      <c r="A605" s="720"/>
    </row>
    <row r="606" ht="20.25">
      <c r="A606" s="720"/>
    </row>
    <row r="607" ht="20.25">
      <c r="A607" s="720"/>
    </row>
    <row r="608" ht="20.25">
      <c r="A608" s="720"/>
    </row>
    <row r="609" ht="20.25">
      <c r="A609" s="720"/>
    </row>
    <row r="610" ht="20.25">
      <c r="A610" s="720"/>
    </row>
    <row r="611" ht="20.25">
      <c r="A611" s="720"/>
    </row>
    <row r="612" ht="20.25">
      <c r="A612" s="720"/>
    </row>
    <row r="613" ht="20.25">
      <c r="A613" s="720"/>
    </row>
    <row r="614" ht="20.25">
      <c r="A614" s="720"/>
    </row>
    <row r="615" ht="20.25">
      <c r="A615" s="720"/>
    </row>
    <row r="616" ht="20.25">
      <c r="A616" s="720"/>
    </row>
    <row r="617" ht="20.25">
      <c r="A617" s="720"/>
    </row>
    <row r="618" ht="20.25">
      <c r="A618" s="720"/>
    </row>
    <row r="619" ht="20.25">
      <c r="A619" s="720"/>
    </row>
    <row r="620" ht="20.25">
      <c r="A620" s="720"/>
    </row>
    <row r="621" ht="20.25">
      <c r="A621" s="720"/>
    </row>
    <row r="622" ht="20.25">
      <c r="A622" s="720"/>
    </row>
    <row r="623" ht="20.25">
      <c r="A623" s="720"/>
    </row>
    <row r="624" ht="20.25">
      <c r="A624" s="720"/>
    </row>
    <row r="625" ht="20.25">
      <c r="A625" s="720"/>
    </row>
    <row r="626" ht="20.25">
      <c r="A626" s="720"/>
    </row>
    <row r="627" ht="20.25">
      <c r="A627" s="720"/>
    </row>
    <row r="628" ht="20.25">
      <c r="A628" s="720"/>
    </row>
    <row r="629" ht="20.25">
      <c r="A629" s="720"/>
    </row>
    <row r="630" ht="20.25">
      <c r="A630" s="720"/>
    </row>
    <row r="631" ht="20.25">
      <c r="A631" s="720"/>
    </row>
    <row r="632" ht="20.25">
      <c r="A632" s="720"/>
    </row>
    <row r="633" ht="20.25">
      <c r="A633" s="720"/>
    </row>
    <row r="634" ht="20.25">
      <c r="A634" s="720"/>
    </row>
    <row r="635" ht="20.25">
      <c r="A635" s="720"/>
    </row>
    <row r="636" ht="20.25">
      <c r="A636" s="720"/>
    </row>
    <row r="637" ht="20.25">
      <c r="A637" s="720"/>
    </row>
    <row r="638" ht="20.25">
      <c r="A638" s="720"/>
    </row>
    <row r="639" ht="20.25">
      <c r="A639" s="720"/>
    </row>
    <row r="640" ht="20.25">
      <c r="A640" s="720"/>
    </row>
    <row r="641" ht="20.25">
      <c r="A641" s="720"/>
    </row>
    <row r="642" ht="20.25">
      <c r="A642" s="720"/>
    </row>
    <row r="643" ht="20.25">
      <c r="A643" s="720"/>
    </row>
    <row r="644" ht="20.25">
      <c r="A644" s="720"/>
    </row>
    <row r="645" ht="20.25">
      <c r="A645" s="720"/>
    </row>
    <row r="646" ht="20.25">
      <c r="A646" s="720"/>
    </row>
    <row r="647" ht="20.25">
      <c r="A647" s="720"/>
    </row>
    <row r="648" ht="20.25">
      <c r="A648" s="720"/>
    </row>
    <row r="649" ht="20.25">
      <c r="A649" s="720"/>
    </row>
    <row r="650" ht="20.25">
      <c r="A650" s="720"/>
    </row>
    <row r="651" ht="20.25">
      <c r="A651" s="720"/>
    </row>
    <row r="652" ht="20.25">
      <c r="A652" s="720"/>
    </row>
    <row r="653" ht="20.25">
      <c r="A653" s="720"/>
    </row>
    <row r="654" ht="20.25">
      <c r="A654" s="720"/>
    </row>
    <row r="655" ht="20.25">
      <c r="A655" s="720"/>
    </row>
    <row r="656" ht="20.25">
      <c r="A656" s="720"/>
    </row>
    <row r="657" ht="20.25">
      <c r="A657" s="720"/>
    </row>
    <row r="658" ht="20.25">
      <c r="A658" s="720"/>
    </row>
    <row r="659" ht="20.25">
      <c r="A659" s="720"/>
    </row>
    <row r="660" ht="20.25">
      <c r="A660" s="720"/>
    </row>
    <row r="661" ht="20.25">
      <c r="A661" s="720"/>
    </row>
    <row r="662" ht="20.25">
      <c r="A662" s="720"/>
    </row>
    <row r="663" ht="20.25">
      <c r="A663" s="720"/>
    </row>
    <row r="664" ht="20.25">
      <c r="A664" s="720"/>
    </row>
    <row r="665" ht="20.25">
      <c r="A665" s="720"/>
    </row>
    <row r="666" ht="20.25">
      <c r="A666" s="720"/>
    </row>
    <row r="667" ht="20.25">
      <c r="A667" s="720"/>
    </row>
    <row r="668" ht="20.25">
      <c r="A668" s="720"/>
    </row>
    <row r="669" ht="20.25">
      <c r="A669" s="720"/>
    </row>
    <row r="670" ht="20.25">
      <c r="A670" s="720"/>
    </row>
    <row r="671" ht="20.25">
      <c r="A671" s="720"/>
    </row>
    <row r="672" ht="20.25">
      <c r="A672" s="720"/>
    </row>
    <row r="673" ht="20.25">
      <c r="A673" s="720"/>
    </row>
    <row r="674" ht="20.25">
      <c r="A674" s="720"/>
    </row>
    <row r="675" ht="20.25">
      <c r="A675" s="720"/>
    </row>
    <row r="676" ht="20.25">
      <c r="A676" s="720"/>
    </row>
    <row r="677" ht="20.25">
      <c r="A677" s="720"/>
    </row>
    <row r="678" ht="20.25">
      <c r="A678" s="720"/>
    </row>
    <row r="679" ht="20.25">
      <c r="A679" s="720"/>
    </row>
    <row r="680" ht="20.25">
      <c r="A680" s="720"/>
    </row>
    <row r="681" ht="20.25">
      <c r="A681" s="720"/>
    </row>
    <row r="682" ht="20.25">
      <c r="A682" s="720"/>
    </row>
    <row r="683" ht="20.25">
      <c r="A683" s="720"/>
    </row>
    <row r="684" ht="20.25">
      <c r="A684" s="720"/>
    </row>
    <row r="685" ht="20.25">
      <c r="A685" s="720"/>
    </row>
    <row r="686" ht="20.25">
      <c r="A686" s="720"/>
    </row>
    <row r="687" ht="20.25">
      <c r="A687" s="720"/>
    </row>
    <row r="688" ht="20.25">
      <c r="A688" s="720"/>
    </row>
    <row r="689" ht="20.25">
      <c r="A689" s="720"/>
    </row>
    <row r="690" ht="20.25">
      <c r="A690" s="720"/>
    </row>
    <row r="691" ht="20.25">
      <c r="A691" s="720"/>
    </row>
    <row r="692" ht="20.25">
      <c r="A692" s="720"/>
    </row>
    <row r="693" ht="20.25">
      <c r="A693" s="720"/>
    </row>
    <row r="694" ht="20.25">
      <c r="A694" s="720"/>
    </row>
    <row r="695" ht="20.25">
      <c r="A695" s="720"/>
    </row>
    <row r="696" ht="20.25">
      <c r="A696" s="720"/>
    </row>
    <row r="697" ht="20.25">
      <c r="A697" s="720"/>
    </row>
    <row r="698" ht="20.25">
      <c r="A698" s="720"/>
    </row>
    <row r="699" ht="20.25">
      <c r="A699" s="720"/>
    </row>
    <row r="700" ht="20.25">
      <c r="A700" s="720"/>
    </row>
    <row r="701" ht="20.25">
      <c r="A701" s="720"/>
    </row>
    <row r="702" ht="20.25">
      <c r="A702" s="720"/>
    </row>
    <row r="703" ht="20.25">
      <c r="A703" s="720"/>
    </row>
    <row r="704" ht="20.25">
      <c r="A704" s="720"/>
    </row>
    <row r="705" ht="20.25">
      <c r="A705" s="720"/>
    </row>
    <row r="706" ht="20.25">
      <c r="A706" s="720"/>
    </row>
    <row r="707" ht="20.25">
      <c r="A707" s="720"/>
    </row>
    <row r="708" ht="20.25">
      <c r="A708" s="720"/>
    </row>
    <row r="709" ht="20.25">
      <c r="A709" s="720"/>
    </row>
    <row r="710" ht="20.25">
      <c r="A710" s="720"/>
    </row>
    <row r="711" ht="20.25">
      <c r="A711" s="720"/>
    </row>
    <row r="712" ht="20.25">
      <c r="A712" s="720"/>
    </row>
    <row r="713" ht="20.25">
      <c r="A713" s="720"/>
    </row>
    <row r="714" ht="20.25">
      <c r="A714" s="720"/>
    </row>
    <row r="715" ht="20.25">
      <c r="A715" s="720"/>
    </row>
    <row r="716" ht="20.25">
      <c r="A716" s="720"/>
    </row>
    <row r="717" ht="20.25">
      <c r="A717" s="720"/>
    </row>
    <row r="718" ht="20.25">
      <c r="A718" s="720"/>
    </row>
    <row r="719" ht="20.25">
      <c r="A719" s="720"/>
    </row>
    <row r="720" ht="20.25">
      <c r="A720" s="720"/>
    </row>
    <row r="721" ht="20.25">
      <c r="A721" s="720"/>
    </row>
    <row r="722" ht="20.25">
      <c r="A722" s="720"/>
    </row>
    <row r="723" ht="20.25">
      <c r="A723" s="720"/>
    </row>
    <row r="724" ht="20.25">
      <c r="A724" s="720"/>
    </row>
    <row r="725" ht="20.25">
      <c r="A725" s="720"/>
    </row>
    <row r="726" ht="20.25">
      <c r="A726" s="720"/>
    </row>
    <row r="727" ht="20.25">
      <c r="A727" s="720"/>
    </row>
    <row r="728" ht="20.25">
      <c r="A728" s="720"/>
    </row>
    <row r="729" ht="20.25">
      <c r="A729" s="720"/>
    </row>
    <row r="730" ht="20.25">
      <c r="A730" s="720"/>
    </row>
    <row r="731" ht="20.25">
      <c r="A731" s="720"/>
    </row>
    <row r="732" ht="20.25">
      <c r="A732" s="720"/>
    </row>
    <row r="733" ht="20.25">
      <c r="A733" s="720"/>
    </row>
    <row r="734" ht="20.25">
      <c r="A734" s="720"/>
    </row>
    <row r="735" ht="20.25">
      <c r="A735" s="720"/>
    </row>
    <row r="736" ht="20.25">
      <c r="A736" s="720"/>
    </row>
    <row r="737" ht="20.25">
      <c r="A737" s="720"/>
    </row>
    <row r="738" ht="20.25">
      <c r="A738" s="720"/>
    </row>
    <row r="739" ht="20.25">
      <c r="A739" s="720"/>
    </row>
    <row r="740" ht="20.25">
      <c r="A740" s="720"/>
    </row>
    <row r="741" ht="20.25">
      <c r="A741" s="720"/>
    </row>
    <row r="742" ht="20.25">
      <c r="A742" s="720"/>
    </row>
    <row r="743" ht="20.25">
      <c r="A743" s="720"/>
    </row>
    <row r="744" ht="20.25">
      <c r="A744" s="720"/>
    </row>
    <row r="745" ht="20.25">
      <c r="A745" s="720"/>
    </row>
    <row r="746" ht="20.25">
      <c r="A746" s="720"/>
    </row>
    <row r="747" ht="20.25">
      <c r="A747" s="720"/>
    </row>
    <row r="748" ht="20.25">
      <c r="A748" s="720"/>
    </row>
    <row r="749" ht="20.25">
      <c r="A749" s="720"/>
    </row>
    <row r="750" ht="20.25">
      <c r="A750" s="720"/>
    </row>
    <row r="751" ht="20.25">
      <c r="A751" s="720"/>
    </row>
    <row r="752" ht="20.25">
      <c r="A752" s="720"/>
    </row>
    <row r="753" ht="20.25">
      <c r="A753" s="720"/>
    </row>
    <row r="754" ht="20.25">
      <c r="A754" s="720"/>
    </row>
    <row r="755" ht="20.25">
      <c r="A755" s="720"/>
    </row>
    <row r="756" ht="20.25">
      <c r="A756" s="720"/>
    </row>
    <row r="757" ht="20.25">
      <c r="A757" s="720"/>
    </row>
    <row r="758" ht="20.25">
      <c r="A758" s="720"/>
    </row>
    <row r="759" ht="20.25">
      <c r="A759" s="720"/>
    </row>
    <row r="760" ht="20.25">
      <c r="A760" s="720"/>
    </row>
    <row r="761" ht="20.25">
      <c r="A761" s="720"/>
    </row>
    <row r="762" ht="20.25">
      <c r="A762" s="720"/>
    </row>
    <row r="763" ht="20.25">
      <c r="A763" s="720"/>
    </row>
    <row r="764" ht="20.25">
      <c r="A764" s="720"/>
    </row>
    <row r="765" ht="20.25">
      <c r="A765" s="720"/>
    </row>
    <row r="766" ht="20.25">
      <c r="A766" s="720"/>
    </row>
    <row r="767" ht="20.25">
      <c r="A767" s="720"/>
    </row>
    <row r="768" ht="20.25">
      <c r="A768" s="720"/>
    </row>
    <row r="769" ht="20.25">
      <c r="A769" s="720"/>
    </row>
    <row r="770" ht="20.25">
      <c r="A770" s="720"/>
    </row>
    <row r="771" ht="20.25">
      <c r="A771" s="720"/>
    </row>
    <row r="772" ht="20.25">
      <c r="A772" s="720"/>
    </row>
    <row r="773" ht="20.25">
      <c r="A773" s="720"/>
    </row>
    <row r="774" ht="20.25">
      <c r="A774" s="720"/>
    </row>
    <row r="775" ht="20.25">
      <c r="A775" s="720"/>
    </row>
    <row r="776" ht="20.25">
      <c r="A776" s="720"/>
    </row>
    <row r="777" ht="20.25">
      <c r="A777" s="720"/>
    </row>
    <row r="778" ht="20.25">
      <c r="A778" s="720"/>
    </row>
    <row r="779" ht="20.25">
      <c r="A779" s="720"/>
    </row>
    <row r="780" ht="20.25">
      <c r="A780" s="720"/>
    </row>
    <row r="781" ht="20.25">
      <c r="A781" s="720"/>
    </row>
    <row r="782" ht="20.25">
      <c r="A782" s="720"/>
    </row>
    <row r="783" ht="20.25">
      <c r="A783" s="720"/>
    </row>
    <row r="784" ht="20.25">
      <c r="A784" s="720"/>
    </row>
    <row r="785" ht="20.25">
      <c r="A785" s="720"/>
    </row>
    <row r="786" ht="20.25">
      <c r="A786" s="720"/>
    </row>
    <row r="787" ht="20.25">
      <c r="A787" s="720"/>
    </row>
    <row r="788" ht="20.25">
      <c r="A788" s="720"/>
    </row>
    <row r="789" ht="20.25">
      <c r="A789" s="720"/>
    </row>
    <row r="790" ht="20.25">
      <c r="A790" s="720"/>
    </row>
    <row r="791" ht="20.25">
      <c r="A791" s="720"/>
    </row>
    <row r="792" ht="20.25">
      <c r="A792" s="720"/>
    </row>
    <row r="793" ht="20.25">
      <c r="A793" s="720"/>
    </row>
    <row r="794" ht="20.25">
      <c r="A794" s="720"/>
    </row>
    <row r="795" ht="20.25">
      <c r="A795" s="720"/>
    </row>
    <row r="796" ht="20.25">
      <c r="A796" s="720"/>
    </row>
    <row r="797" ht="20.25">
      <c r="A797" s="720"/>
    </row>
    <row r="798" ht="20.25">
      <c r="A798" s="720"/>
    </row>
    <row r="799" ht="20.25">
      <c r="A799" s="720"/>
    </row>
    <row r="800" ht="20.25">
      <c r="A800" s="720"/>
    </row>
    <row r="801" ht="20.25">
      <c r="A801" s="720"/>
    </row>
    <row r="802" ht="20.25">
      <c r="A802" s="720"/>
    </row>
    <row r="803" ht="20.25">
      <c r="A803" s="720"/>
    </row>
    <row r="804" ht="20.25">
      <c r="A804" s="720"/>
    </row>
    <row r="805" ht="20.25">
      <c r="A805" s="720"/>
    </row>
    <row r="806" ht="20.25">
      <c r="A806" s="720"/>
    </row>
    <row r="807" ht="20.25">
      <c r="A807" s="720"/>
    </row>
    <row r="808" ht="20.25">
      <c r="A808" s="720"/>
    </row>
    <row r="809" ht="20.25">
      <c r="A809" s="720"/>
    </row>
    <row r="810" ht="20.25">
      <c r="A810" s="720"/>
    </row>
    <row r="811" ht="20.25">
      <c r="A811" s="720"/>
    </row>
    <row r="812" ht="20.25">
      <c r="A812" s="720"/>
    </row>
  </sheetData>
  <sheetProtection/>
  <mergeCells count="17">
    <mergeCell ref="A3:G3"/>
    <mergeCell ref="A9:A11"/>
    <mergeCell ref="B9:B11"/>
    <mergeCell ref="C9:C11"/>
    <mergeCell ref="E9:G9"/>
    <mergeCell ref="D9:D11"/>
    <mergeCell ref="E10:E11"/>
    <mergeCell ref="F10:F11"/>
    <mergeCell ref="G10:G11"/>
    <mergeCell ref="S9:U9"/>
    <mergeCell ref="R9:R11"/>
    <mergeCell ref="H9:Q9"/>
    <mergeCell ref="U10:U11"/>
    <mergeCell ref="S10:S11"/>
    <mergeCell ref="T10:T11"/>
    <mergeCell ref="H10:M10"/>
    <mergeCell ref="O10:P10"/>
  </mergeCells>
  <printOptions/>
  <pageMargins left="0.23" right="0.15748031496062992" top="0.37" bottom="0.11811023622047245" header="0.1968503937007874" footer="0.2362204724409449"/>
  <pageSetup fitToHeight="10" horizontalDpi="600" verticalDpi="600" orientation="landscape" paperSize="9" scale="28" r:id="rId4"/>
  <colBreaks count="1" manualBreakCount="1">
    <brk id="21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43"/>
  <sheetViews>
    <sheetView view="pageBreakPreview" zoomScaleSheetLayoutView="100" zoomScalePageLayoutView="0" workbookViewId="0" topLeftCell="A20">
      <selection activeCell="A1" sqref="A1:I44"/>
    </sheetView>
  </sheetViews>
  <sheetFormatPr defaultColWidth="9.140625" defaultRowHeight="12.75"/>
  <cols>
    <col min="1" max="1" width="50.00390625" style="733" customWidth="1"/>
    <col min="2" max="2" width="5.28125" style="733" customWidth="1"/>
    <col min="3" max="3" width="4.140625" style="733" customWidth="1"/>
    <col min="4" max="4" width="5.28125" style="733" customWidth="1"/>
    <col min="5" max="5" width="8.140625" style="733" customWidth="1"/>
    <col min="6" max="6" width="4.140625" style="733" customWidth="1"/>
    <col min="7" max="7" width="12.140625" style="733" customWidth="1"/>
    <col min="8" max="8" width="10.7109375" style="733" customWidth="1"/>
    <col min="9" max="9" width="11.00390625" style="733" customWidth="1"/>
    <col min="10" max="10" width="17.00390625" style="733" customWidth="1"/>
    <col min="11" max="11" width="14.140625" style="733" bestFit="1" customWidth="1"/>
    <col min="12" max="16384" width="9.140625" style="733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732" t="s">
        <v>961</v>
      </c>
      <c r="I1" s="732"/>
    </row>
    <row r="2" spans="1:9" ht="12.75">
      <c r="A2" s="1"/>
      <c r="B2" s="1"/>
      <c r="C2" s="1"/>
      <c r="D2" s="1"/>
      <c r="E2" s="1"/>
      <c r="F2" s="1"/>
      <c r="G2" s="1"/>
      <c r="H2" s="732" t="s">
        <v>278</v>
      </c>
      <c r="I2" s="732"/>
    </row>
    <row r="3" spans="1:9" ht="12.75">
      <c r="A3" s="1"/>
      <c r="B3" s="1"/>
      <c r="C3" s="1"/>
      <c r="D3" s="1"/>
      <c r="E3" s="1"/>
      <c r="F3" s="1"/>
      <c r="G3" s="1"/>
      <c r="H3" s="732" t="s">
        <v>600</v>
      </c>
      <c r="I3" s="732"/>
    </row>
    <row r="4" spans="1:9" ht="13.5" customHeight="1">
      <c r="A4" s="1"/>
      <c r="B4" s="1"/>
      <c r="C4" s="1"/>
      <c r="D4" s="1"/>
      <c r="E4" s="1"/>
      <c r="F4" s="1"/>
      <c r="G4" s="1"/>
      <c r="H4" s="732" t="s">
        <v>165</v>
      </c>
      <c r="I4" s="732"/>
    </row>
    <row r="5" spans="1:9" s="33" customFormat="1" ht="41.25" customHeight="1">
      <c r="A5" s="734" t="s">
        <v>126</v>
      </c>
      <c r="B5" s="735"/>
      <c r="C5" s="735"/>
      <c r="D5" s="735"/>
      <c r="E5" s="735"/>
      <c r="F5" s="735"/>
      <c r="G5" s="735"/>
      <c r="H5" s="735"/>
      <c r="I5" s="735"/>
    </row>
    <row r="6" spans="1:9" ht="6.75" customHeight="1">
      <c r="A6" s="1"/>
      <c r="B6" s="1"/>
      <c r="C6" s="1"/>
      <c r="D6" s="1"/>
      <c r="E6" s="1"/>
      <c r="F6" s="1"/>
      <c r="G6" s="1"/>
      <c r="H6" s="1"/>
      <c r="I6" s="1"/>
    </row>
    <row r="7" spans="1:9" s="33" customFormat="1" ht="18.75" customHeight="1">
      <c r="A7" s="736" t="s">
        <v>1048</v>
      </c>
      <c r="B7" s="736" t="s">
        <v>1049</v>
      </c>
      <c r="C7" s="736"/>
      <c r="D7" s="736"/>
      <c r="E7" s="736"/>
      <c r="F7" s="736"/>
      <c r="G7" s="736" t="s">
        <v>760</v>
      </c>
      <c r="H7" s="736" t="s">
        <v>761</v>
      </c>
      <c r="I7" s="737"/>
    </row>
    <row r="8" spans="1:9" s="33" customFormat="1" ht="122.25" customHeight="1">
      <c r="A8" s="736"/>
      <c r="B8" s="738" t="s">
        <v>302</v>
      </c>
      <c r="C8" s="738" t="s">
        <v>608</v>
      </c>
      <c r="D8" s="738" t="s">
        <v>610</v>
      </c>
      <c r="E8" s="738" t="s">
        <v>607</v>
      </c>
      <c r="F8" s="738" t="s">
        <v>762</v>
      </c>
      <c r="G8" s="736"/>
      <c r="H8" s="738" t="s">
        <v>1010</v>
      </c>
      <c r="I8" s="738" t="s">
        <v>763</v>
      </c>
    </row>
    <row r="9" spans="1:9" ht="18.75" customHeight="1">
      <c r="A9" s="739">
        <v>1</v>
      </c>
      <c r="B9" s="739">
        <v>2</v>
      </c>
      <c r="C9" s="739">
        <v>3</v>
      </c>
      <c r="D9" s="739">
        <v>4</v>
      </c>
      <c r="E9" s="739">
        <v>5</v>
      </c>
      <c r="F9" s="739">
        <v>6</v>
      </c>
      <c r="G9" s="739">
        <v>7</v>
      </c>
      <c r="H9" s="739">
        <v>8</v>
      </c>
      <c r="I9" s="739">
        <v>9</v>
      </c>
    </row>
    <row r="10" spans="1:10" ht="18" customHeight="1">
      <c r="A10" s="740" t="s">
        <v>764</v>
      </c>
      <c r="B10" s="67" t="s">
        <v>304</v>
      </c>
      <c r="C10" s="67"/>
      <c r="D10" s="67"/>
      <c r="E10" s="67"/>
      <c r="F10" s="67"/>
      <c r="G10" s="741">
        <f>SUM(H10:I10)</f>
        <v>24760.9</v>
      </c>
      <c r="H10" s="741">
        <f>SUM(H11+H24)</f>
        <v>24760.9</v>
      </c>
      <c r="I10" s="742"/>
      <c r="J10" s="743"/>
    </row>
    <row r="11" spans="1:10" ht="18" customHeight="1">
      <c r="A11" s="744" t="s">
        <v>1034</v>
      </c>
      <c r="B11" s="65" t="s">
        <v>304</v>
      </c>
      <c r="C11" s="65" t="s">
        <v>591</v>
      </c>
      <c r="D11" s="65"/>
      <c r="E11" s="65"/>
      <c r="F11" s="65"/>
      <c r="G11" s="742">
        <f>SUM(H11:I11)</f>
        <v>24712.9</v>
      </c>
      <c r="H11" s="742">
        <f>SUM(H12+H19)</f>
        <v>24712.9</v>
      </c>
      <c r="I11" s="742"/>
      <c r="J11" s="743"/>
    </row>
    <row r="12" spans="1:9" ht="28.5" customHeight="1">
      <c r="A12" s="744" t="s">
        <v>765</v>
      </c>
      <c r="B12" s="65" t="s">
        <v>304</v>
      </c>
      <c r="C12" s="65" t="s">
        <v>591</v>
      </c>
      <c r="D12" s="65" t="s">
        <v>594</v>
      </c>
      <c r="E12" s="65"/>
      <c r="F12" s="65"/>
      <c r="G12" s="742">
        <f aca="true" t="shared" si="0" ref="G12:G63">SUM(H12:I12)</f>
        <v>17085.9</v>
      </c>
      <c r="H12" s="742">
        <f>SUM(H13+H15+H17)</f>
        <v>17085.9</v>
      </c>
      <c r="I12" s="742"/>
    </row>
    <row r="13" spans="1:9" ht="12.75" customHeight="1">
      <c r="A13" s="744" t="s">
        <v>768</v>
      </c>
      <c r="B13" s="65" t="s">
        <v>304</v>
      </c>
      <c r="C13" s="65" t="s">
        <v>591</v>
      </c>
      <c r="D13" s="65" t="s">
        <v>594</v>
      </c>
      <c r="E13" s="65" t="s">
        <v>73</v>
      </c>
      <c r="F13" s="65"/>
      <c r="G13" s="742">
        <f t="shared" si="0"/>
        <v>11864.5</v>
      </c>
      <c r="H13" s="742">
        <f>SUM(H14)</f>
        <v>11864.5</v>
      </c>
      <c r="I13" s="742"/>
    </row>
    <row r="14" spans="1:9" ht="15" customHeight="1">
      <c r="A14" s="744" t="s">
        <v>769</v>
      </c>
      <c r="B14" s="65" t="s">
        <v>304</v>
      </c>
      <c r="C14" s="65" t="s">
        <v>591</v>
      </c>
      <c r="D14" s="65" t="s">
        <v>594</v>
      </c>
      <c r="E14" s="65" t="s">
        <v>73</v>
      </c>
      <c r="F14" s="65">
        <v>500</v>
      </c>
      <c r="G14" s="742">
        <f t="shared" si="0"/>
        <v>11864.5</v>
      </c>
      <c r="H14" s="742">
        <f>SUM('Анал.табл.'!T19)</f>
        <v>11864.5</v>
      </c>
      <c r="I14" s="742"/>
    </row>
    <row r="15" spans="1:9" ht="24" customHeight="1">
      <c r="A15" s="744" t="s">
        <v>777</v>
      </c>
      <c r="B15" s="65" t="s">
        <v>304</v>
      </c>
      <c r="C15" s="65" t="s">
        <v>591</v>
      </c>
      <c r="D15" s="65" t="s">
        <v>594</v>
      </c>
      <c r="E15" s="65" t="s">
        <v>550</v>
      </c>
      <c r="F15" s="65"/>
      <c r="G15" s="742">
        <f t="shared" si="0"/>
        <v>3567.1</v>
      </c>
      <c r="H15" s="742">
        <f>SUM(H16)</f>
        <v>3567.1</v>
      </c>
      <c r="I15" s="742"/>
    </row>
    <row r="16" spans="1:9" ht="15" customHeight="1">
      <c r="A16" s="744" t="s">
        <v>769</v>
      </c>
      <c r="B16" s="65" t="s">
        <v>304</v>
      </c>
      <c r="C16" s="65" t="s">
        <v>591</v>
      </c>
      <c r="D16" s="65" t="s">
        <v>594</v>
      </c>
      <c r="E16" s="65" t="s">
        <v>550</v>
      </c>
      <c r="F16" s="65">
        <v>500</v>
      </c>
      <c r="G16" s="742">
        <f t="shared" si="0"/>
        <v>3567.1</v>
      </c>
      <c r="H16" s="742">
        <f>SUM('Анал.табл.'!T17)</f>
        <v>3567.1</v>
      </c>
      <c r="I16" s="742"/>
    </row>
    <row r="17" spans="1:9" ht="25.5" customHeight="1">
      <c r="A17" s="744" t="s">
        <v>778</v>
      </c>
      <c r="B17" s="65" t="s">
        <v>304</v>
      </c>
      <c r="C17" s="65" t="s">
        <v>591</v>
      </c>
      <c r="D17" s="65" t="s">
        <v>594</v>
      </c>
      <c r="E17" s="65" t="s">
        <v>550</v>
      </c>
      <c r="F17" s="65"/>
      <c r="G17" s="742">
        <f t="shared" si="0"/>
        <v>1654.3</v>
      </c>
      <c r="H17" s="742">
        <f>SUM(H18)</f>
        <v>1654.3</v>
      </c>
      <c r="I17" s="742"/>
    </row>
    <row r="18" spans="1:9" ht="17.25" customHeight="1">
      <c r="A18" s="744" t="s">
        <v>769</v>
      </c>
      <c r="B18" s="65" t="s">
        <v>304</v>
      </c>
      <c r="C18" s="65" t="s">
        <v>591</v>
      </c>
      <c r="D18" s="65" t="s">
        <v>594</v>
      </c>
      <c r="E18" s="65" t="s">
        <v>550</v>
      </c>
      <c r="F18" s="65">
        <v>500</v>
      </c>
      <c r="G18" s="742">
        <f t="shared" si="0"/>
        <v>1654.3</v>
      </c>
      <c r="H18" s="742">
        <f>SUM('Анал.табл.'!T18)</f>
        <v>1654.3</v>
      </c>
      <c r="I18" s="742"/>
    </row>
    <row r="19" spans="1:9" ht="38.25" customHeight="1">
      <c r="A19" s="744" t="s">
        <v>1102</v>
      </c>
      <c r="B19" s="65" t="s">
        <v>304</v>
      </c>
      <c r="C19" s="65" t="s">
        <v>591</v>
      </c>
      <c r="D19" s="65" t="s">
        <v>629</v>
      </c>
      <c r="E19" s="65"/>
      <c r="F19" s="65"/>
      <c r="G19" s="742">
        <f t="shared" si="0"/>
        <v>7627</v>
      </c>
      <c r="H19" s="742">
        <f>SUM(H20+H22)</f>
        <v>7627</v>
      </c>
      <c r="I19" s="742"/>
    </row>
    <row r="20" spans="1:9" ht="12" customHeight="1">
      <c r="A20" s="744" t="s">
        <v>768</v>
      </c>
      <c r="B20" s="65" t="s">
        <v>304</v>
      </c>
      <c r="C20" s="65" t="s">
        <v>591</v>
      </c>
      <c r="D20" s="65" t="s">
        <v>629</v>
      </c>
      <c r="E20" s="65" t="s">
        <v>73</v>
      </c>
      <c r="F20" s="65"/>
      <c r="G20" s="742">
        <f t="shared" si="0"/>
        <v>5691.9</v>
      </c>
      <c r="H20" s="742">
        <f>SUM(H21)</f>
        <v>5691.9</v>
      </c>
      <c r="I20" s="742"/>
    </row>
    <row r="21" spans="1:9" ht="13.5" customHeight="1">
      <c r="A21" s="744" t="s">
        <v>769</v>
      </c>
      <c r="B21" s="65" t="s">
        <v>304</v>
      </c>
      <c r="C21" s="65" t="s">
        <v>591</v>
      </c>
      <c r="D21" s="65" t="s">
        <v>629</v>
      </c>
      <c r="E21" s="65" t="s">
        <v>73</v>
      </c>
      <c r="F21" s="65">
        <v>500</v>
      </c>
      <c r="G21" s="742">
        <f t="shared" si="0"/>
        <v>5691.9</v>
      </c>
      <c r="H21" s="742">
        <f>SUM('Анал.табл.'!T26)</f>
        <v>5691.9</v>
      </c>
      <c r="I21" s="742"/>
    </row>
    <row r="22" spans="1:9" ht="27.75" customHeight="1">
      <c r="A22" s="744" t="s">
        <v>779</v>
      </c>
      <c r="B22" s="65" t="s">
        <v>304</v>
      </c>
      <c r="C22" s="65" t="s">
        <v>591</v>
      </c>
      <c r="D22" s="65" t="s">
        <v>629</v>
      </c>
      <c r="E22" s="65" t="s">
        <v>549</v>
      </c>
      <c r="F22" s="65"/>
      <c r="G22" s="742">
        <f t="shared" si="0"/>
        <v>1935.1</v>
      </c>
      <c r="H22" s="742">
        <f>SUM(H23)</f>
        <v>1935.1</v>
      </c>
      <c r="I22" s="742"/>
    </row>
    <row r="23" spans="1:9" ht="25.5" customHeight="1">
      <c r="A23" s="744" t="s">
        <v>780</v>
      </c>
      <c r="B23" s="65" t="s">
        <v>304</v>
      </c>
      <c r="C23" s="65" t="s">
        <v>591</v>
      </c>
      <c r="D23" s="65" t="s">
        <v>629</v>
      </c>
      <c r="E23" s="65" t="s">
        <v>549</v>
      </c>
      <c r="F23" s="65">
        <v>500</v>
      </c>
      <c r="G23" s="742">
        <f t="shared" si="0"/>
        <v>1935.1</v>
      </c>
      <c r="H23" s="742">
        <f>SUM('Анал.табл.'!T27)</f>
        <v>1935.1</v>
      </c>
      <c r="I23" s="742"/>
    </row>
    <row r="24" spans="1:9" ht="15.75" customHeight="1">
      <c r="A24" s="744" t="s">
        <v>316</v>
      </c>
      <c r="B24" s="65" t="s">
        <v>304</v>
      </c>
      <c r="C24" s="65" t="s">
        <v>628</v>
      </c>
      <c r="D24" s="65">
        <v>10</v>
      </c>
      <c r="E24" s="65"/>
      <c r="F24" s="65"/>
      <c r="G24" s="742">
        <f t="shared" si="0"/>
        <v>48</v>
      </c>
      <c r="H24" s="742">
        <f>SUM(H25)</f>
        <v>48</v>
      </c>
      <c r="I24" s="742"/>
    </row>
    <row r="25" spans="1:9" ht="15.75" customHeight="1">
      <c r="A25" s="744" t="s">
        <v>35</v>
      </c>
      <c r="B25" s="65" t="s">
        <v>304</v>
      </c>
      <c r="C25" s="65" t="s">
        <v>628</v>
      </c>
      <c r="D25" s="65">
        <v>10</v>
      </c>
      <c r="E25" s="65"/>
      <c r="F25" s="65"/>
      <c r="G25" s="742">
        <f t="shared" si="0"/>
        <v>48</v>
      </c>
      <c r="H25" s="742">
        <f>SUM(H26)</f>
        <v>48</v>
      </c>
      <c r="I25" s="742"/>
    </row>
    <row r="26" spans="1:9" ht="28.5" customHeight="1">
      <c r="A26" s="744" t="s">
        <v>781</v>
      </c>
      <c r="B26" s="65" t="s">
        <v>304</v>
      </c>
      <c r="C26" s="65" t="s">
        <v>628</v>
      </c>
      <c r="D26" s="65">
        <v>10</v>
      </c>
      <c r="E26" s="65">
        <v>3030200</v>
      </c>
      <c r="F26" s="65">
        <v>500</v>
      </c>
      <c r="G26" s="742">
        <f t="shared" si="0"/>
        <v>48</v>
      </c>
      <c r="H26" s="742">
        <f>SUM('Анал.табл.'!T111)</f>
        <v>48</v>
      </c>
      <c r="I26" s="742"/>
    </row>
    <row r="27" spans="1:9" ht="18.75" customHeight="1">
      <c r="A27" s="740" t="s">
        <v>782</v>
      </c>
      <c r="B27" s="67" t="s">
        <v>1015</v>
      </c>
      <c r="C27" s="67"/>
      <c r="D27" s="67"/>
      <c r="E27" s="67"/>
      <c r="F27" s="67"/>
      <c r="G27" s="741">
        <f t="shared" si="0"/>
        <v>2106937.1</v>
      </c>
      <c r="H27" s="741">
        <f>SUM(H28+H56+H76+H101+H139+H161+H187+H206+H234+H242)</f>
        <v>1278213.8</v>
      </c>
      <c r="I27" s="741">
        <f>SUM(I28+I56+I76+I101+I139+I161+I187+I206+I234+I242)</f>
        <v>828723.2999999999</v>
      </c>
    </row>
    <row r="28" spans="1:10" ht="15.75" customHeight="1">
      <c r="A28" s="744" t="s">
        <v>1034</v>
      </c>
      <c r="B28" s="65" t="s">
        <v>1015</v>
      </c>
      <c r="C28" s="65" t="s">
        <v>591</v>
      </c>
      <c r="D28" s="65"/>
      <c r="E28" s="65"/>
      <c r="F28" s="65"/>
      <c r="G28" s="742">
        <f>SUM(H28:I28)</f>
        <v>213916.99999999997</v>
      </c>
      <c r="H28" s="742">
        <f>SUM(H29+H32+H38+H41)</f>
        <v>198233.59999999998</v>
      </c>
      <c r="I28" s="742">
        <f>SUM(I29+I32+I38+I41+I35)</f>
        <v>15683.400000000001</v>
      </c>
      <c r="J28" s="743"/>
    </row>
    <row r="29" spans="1:9" ht="31.5" customHeight="1">
      <c r="A29" s="744" t="s">
        <v>1096</v>
      </c>
      <c r="B29" s="65" t="s">
        <v>1015</v>
      </c>
      <c r="C29" s="65" t="s">
        <v>591</v>
      </c>
      <c r="D29" s="65" t="s">
        <v>593</v>
      </c>
      <c r="E29" s="65"/>
      <c r="F29" s="65"/>
      <c r="G29" s="742">
        <f t="shared" si="0"/>
        <v>3833.8</v>
      </c>
      <c r="H29" s="742">
        <f>SUM(H30)</f>
        <v>3833.8</v>
      </c>
      <c r="I29" s="742"/>
    </row>
    <row r="30" spans="1:9" ht="17.25" customHeight="1">
      <c r="A30" s="744" t="s">
        <v>783</v>
      </c>
      <c r="B30" s="65" t="s">
        <v>1015</v>
      </c>
      <c r="C30" s="65" t="s">
        <v>591</v>
      </c>
      <c r="D30" s="65" t="s">
        <v>593</v>
      </c>
      <c r="E30" s="65" t="s">
        <v>548</v>
      </c>
      <c r="F30" s="65"/>
      <c r="G30" s="742">
        <f t="shared" si="0"/>
        <v>3833.8</v>
      </c>
      <c r="H30" s="742">
        <f>SUM(H31)</f>
        <v>3833.8</v>
      </c>
      <c r="I30" s="742"/>
    </row>
    <row r="31" spans="1:9" ht="17.25" customHeight="1">
      <c r="A31" s="744" t="s">
        <v>769</v>
      </c>
      <c r="B31" s="65" t="s">
        <v>1015</v>
      </c>
      <c r="C31" s="65" t="s">
        <v>591</v>
      </c>
      <c r="D31" s="65" t="s">
        <v>593</v>
      </c>
      <c r="E31" s="65" t="s">
        <v>548</v>
      </c>
      <c r="F31" s="65">
        <v>500</v>
      </c>
      <c r="G31" s="742">
        <f t="shared" si="0"/>
        <v>3833.8</v>
      </c>
      <c r="H31" s="742">
        <f>SUM('Анал.табл.'!T15)</f>
        <v>3833.8</v>
      </c>
      <c r="I31" s="742"/>
    </row>
    <row r="32" spans="1:9" ht="44.25" customHeight="1">
      <c r="A32" s="744" t="s">
        <v>477</v>
      </c>
      <c r="B32" s="65" t="s">
        <v>1015</v>
      </c>
      <c r="C32" s="65" t="s">
        <v>591</v>
      </c>
      <c r="D32" s="65" t="s">
        <v>628</v>
      </c>
      <c r="E32" s="65"/>
      <c r="F32" s="65"/>
      <c r="G32" s="742">
        <f t="shared" si="0"/>
        <v>181570.4</v>
      </c>
      <c r="H32" s="742">
        <f>SUM(H33)</f>
        <v>181570.4</v>
      </c>
      <c r="I32" s="742"/>
    </row>
    <row r="33" spans="1:9" ht="15" customHeight="1">
      <c r="A33" s="744" t="s">
        <v>768</v>
      </c>
      <c r="B33" s="65" t="s">
        <v>1015</v>
      </c>
      <c r="C33" s="65" t="s">
        <v>591</v>
      </c>
      <c r="D33" s="65" t="s">
        <v>628</v>
      </c>
      <c r="E33" s="65" t="s">
        <v>73</v>
      </c>
      <c r="F33" s="65"/>
      <c r="G33" s="742">
        <f t="shared" si="0"/>
        <v>181570.4</v>
      </c>
      <c r="H33" s="742">
        <f>SUM(H34)</f>
        <v>181570.4</v>
      </c>
      <c r="I33" s="742"/>
    </row>
    <row r="34" spans="1:9" ht="15" customHeight="1">
      <c r="A34" s="744" t="s">
        <v>769</v>
      </c>
      <c r="B34" s="65" t="s">
        <v>1015</v>
      </c>
      <c r="C34" s="65" t="s">
        <v>591</v>
      </c>
      <c r="D34" s="65" t="s">
        <v>628</v>
      </c>
      <c r="E34" s="65" t="s">
        <v>73</v>
      </c>
      <c r="F34" s="65">
        <v>500</v>
      </c>
      <c r="G34" s="742">
        <f t="shared" si="0"/>
        <v>181570.4</v>
      </c>
      <c r="H34" s="742">
        <f>SUM('Анал.табл.'!T20)</f>
        <v>181570.4</v>
      </c>
      <c r="I34" s="742"/>
    </row>
    <row r="35" spans="1:9" ht="15" customHeight="1">
      <c r="A35" s="745" t="s">
        <v>858</v>
      </c>
      <c r="B35" s="65" t="s">
        <v>1015</v>
      </c>
      <c r="C35" s="65" t="s">
        <v>591</v>
      </c>
      <c r="D35" s="65" t="s">
        <v>527</v>
      </c>
      <c r="E35" s="65"/>
      <c r="F35" s="65"/>
      <c r="G35" s="742">
        <f t="shared" si="0"/>
        <v>2.2</v>
      </c>
      <c r="H35" s="742">
        <f>SUM(H36)</f>
        <v>0</v>
      </c>
      <c r="I35" s="742">
        <f>SUM(I36)</f>
        <v>2.2</v>
      </c>
    </row>
    <row r="36" spans="1:9" ht="24.75" customHeight="1">
      <c r="A36" s="745" t="s">
        <v>151</v>
      </c>
      <c r="B36" s="65" t="s">
        <v>1015</v>
      </c>
      <c r="C36" s="65" t="s">
        <v>591</v>
      </c>
      <c r="D36" s="65" t="s">
        <v>527</v>
      </c>
      <c r="E36" s="65" t="s">
        <v>150</v>
      </c>
      <c r="F36" s="65"/>
      <c r="G36" s="742">
        <f t="shared" si="0"/>
        <v>2.2</v>
      </c>
      <c r="H36" s="742">
        <f>SUM(H37)</f>
        <v>0</v>
      </c>
      <c r="I36" s="742">
        <f>SUM(I37)</f>
        <v>2.2</v>
      </c>
    </row>
    <row r="37" spans="1:9" ht="15" customHeight="1">
      <c r="A37" s="744" t="s">
        <v>769</v>
      </c>
      <c r="B37" s="65" t="s">
        <v>1015</v>
      </c>
      <c r="C37" s="65" t="s">
        <v>591</v>
      </c>
      <c r="D37" s="65" t="s">
        <v>527</v>
      </c>
      <c r="E37" s="65" t="s">
        <v>150</v>
      </c>
      <c r="F37" s="65" t="s">
        <v>1005</v>
      </c>
      <c r="G37" s="742">
        <f t="shared" si="0"/>
        <v>2.2</v>
      </c>
      <c r="H37" s="742"/>
      <c r="I37" s="742">
        <f>'Анал.табл.'!U23</f>
        <v>2.2</v>
      </c>
    </row>
    <row r="38" spans="1:9" ht="15" customHeight="1">
      <c r="A38" s="744" t="s">
        <v>1103</v>
      </c>
      <c r="B38" s="65" t="s">
        <v>1015</v>
      </c>
      <c r="C38" s="65" t="s">
        <v>591</v>
      </c>
      <c r="D38" s="65">
        <v>11</v>
      </c>
      <c r="E38" s="65"/>
      <c r="F38" s="65"/>
      <c r="G38" s="742">
        <f t="shared" si="0"/>
        <v>2148.2999999999997</v>
      </c>
      <c r="H38" s="742">
        <f>SUM(H39)</f>
        <v>2148.2999999999997</v>
      </c>
      <c r="I38" s="742"/>
    </row>
    <row r="39" spans="1:9" ht="15" customHeight="1">
      <c r="A39" s="744" t="s">
        <v>478</v>
      </c>
      <c r="B39" s="65" t="s">
        <v>1015</v>
      </c>
      <c r="C39" s="65" t="s">
        <v>591</v>
      </c>
      <c r="D39" s="65">
        <v>11</v>
      </c>
      <c r="E39" s="65" t="s">
        <v>547</v>
      </c>
      <c r="F39" s="65"/>
      <c r="G39" s="742">
        <f t="shared" si="0"/>
        <v>2148.2999999999997</v>
      </c>
      <c r="H39" s="742">
        <f>SUM(H40)</f>
        <v>2148.2999999999997</v>
      </c>
      <c r="I39" s="742"/>
    </row>
    <row r="40" spans="1:9" ht="15" customHeight="1">
      <c r="A40" s="744" t="s">
        <v>479</v>
      </c>
      <c r="B40" s="65" t="s">
        <v>1015</v>
      </c>
      <c r="C40" s="65" t="s">
        <v>591</v>
      </c>
      <c r="D40" s="65">
        <v>11</v>
      </c>
      <c r="E40" s="65" t="s">
        <v>547</v>
      </c>
      <c r="F40" s="65" t="s">
        <v>683</v>
      </c>
      <c r="G40" s="742">
        <f t="shared" si="0"/>
        <v>2148.2999999999997</v>
      </c>
      <c r="H40" s="742">
        <f>SUM('Анал.табл.'!T28)</f>
        <v>2148.2999999999997</v>
      </c>
      <c r="I40" s="742"/>
    </row>
    <row r="41" spans="1:9" ht="15" customHeight="1">
      <c r="A41" s="744" t="s">
        <v>896</v>
      </c>
      <c r="B41" s="65" t="s">
        <v>1015</v>
      </c>
      <c r="C41" s="65" t="s">
        <v>591</v>
      </c>
      <c r="D41" s="65">
        <v>13</v>
      </c>
      <c r="E41" s="65"/>
      <c r="F41" s="65"/>
      <c r="G41" s="742">
        <f t="shared" si="0"/>
        <v>26362.300000000003</v>
      </c>
      <c r="H41" s="742">
        <f>SUM(H42+H44+H46+H50+H54+H52)</f>
        <v>10681.1</v>
      </c>
      <c r="I41" s="742">
        <f>SUM(I42+I44+I46+I50)</f>
        <v>15681.2</v>
      </c>
    </row>
    <row r="42" spans="1:9" ht="15" customHeight="1">
      <c r="A42" s="744" t="s">
        <v>1037</v>
      </c>
      <c r="B42" s="65" t="s">
        <v>1015</v>
      </c>
      <c r="C42" s="65" t="s">
        <v>591</v>
      </c>
      <c r="D42" s="65">
        <v>13</v>
      </c>
      <c r="E42" s="65" t="s">
        <v>75</v>
      </c>
      <c r="F42" s="65"/>
      <c r="G42" s="742">
        <f t="shared" si="0"/>
        <v>7426.3</v>
      </c>
      <c r="H42" s="742"/>
      <c r="I42" s="742">
        <f>SUM(I43)</f>
        <v>7426.3</v>
      </c>
    </row>
    <row r="43" spans="1:9" ht="15" customHeight="1">
      <c r="A43" s="744" t="s">
        <v>769</v>
      </c>
      <c r="B43" s="65" t="s">
        <v>1015</v>
      </c>
      <c r="C43" s="65" t="s">
        <v>591</v>
      </c>
      <c r="D43" s="65">
        <v>13</v>
      </c>
      <c r="E43" s="65" t="s">
        <v>75</v>
      </c>
      <c r="F43" s="65">
        <v>500</v>
      </c>
      <c r="G43" s="742">
        <f t="shared" si="0"/>
        <v>7426.3</v>
      </c>
      <c r="H43" s="742"/>
      <c r="I43" s="742">
        <f>SUM('Анал.табл.'!U35)</f>
        <v>7426.3</v>
      </c>
    </row>
    <row r="44" spans="1:9" ht="23.25" customHeight="1">
      <c r="A44" s="744" t="s">
        <v>480</v>
      </c>
      <c r="B44" s="65" t="s">
        <v>1015</v>
      </c>
      <c r="C44" s="65" t="s">
        <v>591</v>
      </c>
      <c r="D44" s="65">
        <v>13</v>
      </c>
      <c r="E44" s="65" t="s">
        <v>74</v>
      </c>
      <c r="F44" s="65"/>
      <c r="G44" s="742">
        <f t="shared" si="0"/>
        <v>0</v>
      </c>
      <c r="H44" s="742"/>
      <c r="I44" s="742">
        <f>SUM(I45)</f>
        <v>0</v>
      </c>
    </row>
    <row r="45" spans="1:9" ht="27.75" customHeight="1">
      <c r="A45" s="744" t="s">
        <v>481</v>
      </c>
      <c r="B45" s="65" t="s">
        <v>1015</v>
      </c>
      <c r="C45" s="65" t="s">
        <v>591</v>
      </c>
      <c r="D45" s="65">
        <v>13</v>
      </c>
      <c r="E45" s="65" t="s">
        <v>74</v>
      </c>
      <c r="F45" s="65">
        <v>500</v>
      </c>
      <c r="G45" s="742">
        <f t="shared" si="0"/>
        <v>0</v>
      </c>
      <c r="H45" s="742"/>
      <c r="I45" s="742">
        <f>SUM('Анал.табл.'!U39)</f>
        <v>0</v>
      </c>
    </row>
    <row r="46" spans="1:9" ht="14.25" customHeight="1">
      <c r="A46" s="744" t="s">
        <v>768</v>
      </c>
      <c r="B46" s="65" t="s">
        <v>1015</v>
      </c>
      <c r="C46" s="65" t="s">
        <v>591</v>
      </c>
      <c r="D46" s="65">
        <v>13</v>
      </c>
      <c r="E46" s="65" t="s">
        <v>73</v>
      </c>
      <c r="F46" s="65"/>
      <c r="G46" s="742">
        <f t="shared" si="0"/>
        <v>8254.9</v>
      </c>
      <c r="H46" s="742"/>
      <c r="I46" s="742">
        <f>SUM(I47:I49)</f>
        <v>8254.9</v>
      </c>
    </row>
    <row r="47" spans="1:9" ht="17.25" customHeight="1">
      <c r="A47" s="744" t="s">
        <v>769</v>
      </c>
      <c r="B47" s="65" t="s">
        <v>1015</v>
      </c>
      <c r="C47" s="65" t="s">
        <v>591</v>
      </c>
      <c r="D47" s="65">
        <v>13</v>
      </c>
      <c r="E47" s="65" t="s">
        <v>73</v>
      </c>
      <c r="F47" s="65">
        <v>500</v>
      </c>
      <c r="G47" s="742">
        <f t="shared" si="0"/>
        <v>7546.7</v>
      </c>
      <c r="H47" s="742"/>
      <c r="I47" s="742">
        <f>SUM('Анал.табл.'!U36+'Анал.табл.'!U37+'Анал.табл.'!U41)</f>
        <v>7546.7</v>
      </c>
    </row>
    <row r="48" spans="1:9" ht="26.25" customHeight="1">
      <c r="A48" s="744" t="s">
        <v>482</v>
      </c>
      <c r="B48" s="65" t="s">
        <v>1015</v>
      </c>
      <c r="C48" s="65" t="s">
        <v>591</v>
      </c>
      <c r="D48" s="65">
        <v>13</v>
      </c>
      <c r="E48" s="65" t="s">
        <v>73</v>
      </c>
      <c r="F48" s="65">
        <v>500</v>
      </c>
      <c r="G48" s="742">
        <f t="shared" si="0"/>
        <v>684.7</v>
      </c>
      <c r="H48" s="742"/>
      <c r="I48" s="742">
        <f>SUM('Анал.табл.'!U40)</f>
        <v>684.7</v>
      </c>
    </row>
    <row r="49" spans="1:9" ht="25.5" customHeight="1">
      <c r="A49" s="745" t="s">
        <v>536</v>
      </c>
      <c r="B49" s="65" t="s">
        <v>1015</v>
      </c>
      <c r="C49" s="65" t="s">
        <v>591</v>
      </c>
      <c r="D49" s="65" t="s">
        <v>631</v>
      </c>
      <c r="E49" s="65" t="s">
        <v>266</v>
      </c>
      <c r="F49" s="65">
        <v>501</v>
      </c>
      <c r="G49" s="742">
        <f t="shared" si="0"/>
        <v>23.5</v>
      </c>
      <c r="H49" s="742"/>
      <c r="I49" s="742">
        <f>'Анал.табл.'!U42</f>
        <v>23.5</v>
      </c>
    </row>
    <row r="50" spans="1:9" ht="37.5" customHeight="1">
      <c r="A50" s="744" t="s">
        <v>483</v>
      </c>
      <c r="B50" s="65" t="s">
        <v>1015</v>
      </c>
      <c r="C50" s="65" t="s">
        <v>591</v>
      </c>
      <c r="D50" s="65">
        <v>13</v>
      </c>
      <c r="E50" s="65">
        <v>5220000</v>
      </c>
      <c r="F50" s="65"/>
      <c r="G50" s="742">
        <f t="shared" si="0"/>
        <v>0</v>
      </c>
      <c r="H50" s="742"/>
      <c r="I50" s="742">
        <v>0</v>
      </c>
    </row>
    <row r="51" spans="1:9" ht="15.75" customHeight="1">
      <c r="A51" s="744" t="s">
        <v>769</v>
      </c>
      <c r="B51" s="65" t="s">
        <v>1015</v>
      </c>
      <c r="C51" s="65" t="s">
        <v>591</v>
      </c>
      <c r="D51" s="65">
        <v>13</v>
      </c>
      <c r="E51" s="65">
        <v>5221400</v>
      </c>
      <c r="F51" s="65">
        <v>500</v>
      </c>
      <c r="G51" s="742">
        <f t="shared" si="0"/>
        <v>0</v>
      </c>
      <c r="H51" s="742"/>
      <c r="I51" s="742">
        <f>SUM('Анал.табл.'!U38)</f>
        <v>0</v>
      </c>
    </row>
    <row r="52" spans="1:9" ht="37.5" customHeight="1">
      <c r="A52" s="744" t="s">
        <v>931</v>
      </c>
      <c r="B52" s="65" t="s">
        <v>1015</v>
      </c>
      <c r="C52" s="65" t="s">
        <v>591</v>
      </c>
      <c r="D52" s="65" t="s">
        <v>631</v>
      </c>
      <c r="E52" s="65" t="s">
        <v>299</v>
      </c>
      <c r="F52" s="65"/>
      <c r="G52" s="742">
        <f t="shared" si="0"/>
        <v>1128.7</v>
      </c>
      <c r="H52" s="742">
        <f>SUM(H53)</f>
        <v>1128.7</v>
      </c>
      <c r="I52" s="742"/>
    </row>
    <row r="53" spans="1:9" ht="15" customHeight="1">
      <c r="A53" s="744" t="s">
        <v>769</v>
      </c>
      <c r="B53" s="65" t="s">
        <v>1015</v>
      </c>
      <c r="C53" s="65" t="s">
        <v>591</v>
      </c>
      <c r="D53" s="65" t="s">
        <v>631</v>
      </c>
      <c r="E53" s="65" t="s">
        <v>299</v>
      </c>
      <c r="F53" s="65" t="s">
        <v>1005</v>
      </c>
      <c r="G53" s="742">
        <f t="shared" si="0"/>
        <v>1128.7</v>
      </c>
      <c r="H53" s="742">
        <f>SUM('Анал.табл.'!T33)</f>
        <v>1128.7</v>
      </c>
      <c r="I53" s="742"/>
    </row>
    <row r="54" spans="1:9" ht="15" customHeight="1">
      <c r="A54" s="744" t="s">
        <v>731</v>
      </c>
      <c r="B54" s="65" t="s">
        <v>1015</v>
      </c>
      <c r="C54" s="65" t="s">
        <v>591</v>
      </c>
      <c r="D54" s="65" t="s">
        <v>631</v>
      </c>
      <c r="E54" s="65" t="s">
        <v>732</v>
      </c>
      <c r="F54" s="65"/>
      <c r="G54" s="742">
        <f t="shared" si="0"/>
        <v>9552.4</v>
      </c>
      <c r="H54" s="742">
        <f>SUM(H55)</f>
        <v>9552.4</v>
      </c>
      <c r="I54" s="742"/>
    </row>
    <row r="55" spans="1:9" ht="15" customHeight="1">
      <c r="A55" s="744" t="s">
        <v>769</v>
      </c>
      <c r="B55" s="65" t="s">
        <v>1015</v>
      </c>
      <c r="C55" s="65" t="s">
        <v>591</v>
      </c>
      <c r="D55" s="65" t="s">
        <v>631</v>
      </c>
      <c r="E55" s="65" t="s">
        <v>732</v>
      </c>
      <c r="F55" s="65" t="s">
        <v>1005</v>
      </c>
      <c r="G55" s="742">
        <f t="shared" si="0"/>
        <v>9552.4</v>
      </c>
      <c r="H55" s="742">
        <f>SUM('Анал.табл.'!S34)</f>
        <v>9552.4</v>
      </c>
      <c r="I55" s="742"/>
    </row>
    <row r="56" spans="1:9" ht="23.25" customHeight="1">
      <c r="A56" s="744" t="s">
        <v>1046</v>
      </c>
      <c r="B56" s="65" t="s">
        <v>1015</v>
      </c>
      <c r="C56" s="65" t="s">
        <v>594</v>
      </c>
      <c r="D56" s="65"/>
      <c r="E56" s="65"/>
      <c r="F56" s="65"/>
      <c r="G56" s="742">
        <f>SUM(H56:I56)</f>
        <v>156548.59999999998</v>
      </c>
      <c r="H56" s="742">
        <f>SUM(H57+H68+H6+H73)</f>
        <v>143430.49999999997</v>
      </c>
      <c r="I56" s="742">
        <f>SUM(I57+I68+I6+I73)</f>
        <v>13118.1</v>
      </c>
    </row>
    <row r="57" spans="1:9" ht="13.5" customHeight="1">
      <c r="A57" s="744" t="s">
        <v>103</v>
      </c>
      <c r="B57" s="65" t="s">
        <v>1015</v>
      </c>
      <c r="C57" s="65" t="s">
        <v>594</v>
      </c>
      <c r="D57" s="65" t="s">
        <v>593</v>
      </c>
      <c r="E57" s="65"/>
      <c r="F57" s="65"/>
      <c r="G57" s="742">
        <f t="shared" si="0"/>
        <v>147282.19999999998</v>
      </c>
      <c r="H57" s="742">
        <f>SUM(H58+H64)</f>
        <v>134350.19999999998</v>
      </c>
      <c r="I57" s="742">
        <f>SUM(I58)</f>
        <v>12932</v>
      </c>
    </row>
    <row r="58" spans="1:11" ht="13.5" customHeight="1">
      <c r="A58" s="744" t="s">
        <v>1047</v>
      </c>
      <c r="B58" s="65" t="s">
        <v>1015</v>
      </c>
      <c r="C58" s="65" t="s">
        <v>594</v>
      </c>
      <c r="D58" s="65" t="s">
        <v>593</v>
      </c>
      <c r="E58" s="65">
        <v>2020000</v>
      </c>
      <c r="F58" s="65"/>
      <c r="G58" s="742">
        <f t="shared" si="0"/>
        <v>142873.4</v>
      </c>
      <c r="H58" s="742">
        <f>SUM('Анал.табл.'!T45:T46)+'Анал.табл.'!I46</f>
        <v>129941.4</v>
      </c>
      <c r="I58" s="742">
        <f>SUM(I59)</f>
        <v>12932</v>
      </c>
      <c r="K58" s="746"/>
    </row>
    <row r="59" spans="1:9" ht="66.75" customHeight="1">
      <c r="A59" s="744" t="s">
        <v>48</v>
      </c>
      <c r="B59" s="65" t="s">
        <v>1015</v>
      </c>
      <c r="C59" s="65" t="s">
        <v>594</v>
      </c>
      <c r="D59" s="65" t="s">
        <v>593</v>
      </c>
      <c r="E59" s="65">
        <v>2020100</v>
      </c>
      <c r="F59" s="65" t="s">
        <v>1000</v>
      </c>
      <c r="G59" s="742">
        <f t="shared" si="0"/>
        <v>12932</v>
      </c>
      <c r="H59" s="742"/>
      <c r="I59" s="742">
        <f>SUM('Анал.табл.'!U45+'Анал.табл.'!U46)</f>
        <v>12932</v>
      </c>
    </row>
    <row r="60" spans="1:9" ht="12.75" customHeight="1">
      <c r="A60" s="744" t="s">
        <v>49</v>
      </c>
      <c r="B60" s="65" t="s">
        <v>1015</v>
      </c>
      <c r="C60" s="65" t="s">
        <v>594</v>
      </c>
      <c r="D60" s="65" t="s">
        <v>593</v>
      </c>
      <c r="E60" s="65">
        <v>2025800</v>
      </c>
      <c r="F60" s="65" t="s">
        <v>1000</v>
      </c>
      <c r="G60" s="742">
        <f t="shared" si="0"/>
        <v>83849.9</v>
      </c>
      <c r="H60" s="742">
        <v>83849.9</v>
      </c>
      <c r="I60" s="742"/>
    </row>
    <row r="61" spans="1:9" ht="24" customHeight="1">
      <c r="A61" s="744" t="s">
        <v>50</v>
      </c>
      <c r="B61" s="65" t="s">
        <v>1015</v>
      </c>
      <c r="C61" s="65" t="s">
        <v>594</v>
      </c>
      <c r="D61" s="65" t="s">
        <v>593</v>
      </c>
      <c r="E61" s="65">
        <v>2026700</v>
      </c>
      <c r="F61" s="65" t="s">
        <v>1000</v>
      </c>
      <c r="G61" s="742">
        <f t="shared" si="0"/>
        <v>33876</v>
      </c>
      <c r="H61" s="742">
        <v>33876</v>
      </c>
      <c r="I61" s="742"/>
    </row>
    <row r="62" spans="1:9" ht="24.75" customHeight="1">
      <c r="A62" s="744" t="s">
        <v>303</v>
      </c>
      <c r="B62" s="65" t="s">
        <v>1015</v>
      </c>
      <c r="C62" s="65" t="s">
        <v>594</v>
      </c>
      <c r="D62" s="65" t="s">
        <v>593</v>
      </c>
      <c r="E62" s="65">
        <v>2027600</v>
      </c>
      <c r="F62" s="65" t="s">
        <v>989</v>
      </c>
      <c r="G62" s="742">
        <f t="shared" si="0"/>
        <v>2924.8</v>
      </c>
      <c r="H62" s="742">
        <v>2924.8</v>
      </c>
      <c r="I62" s="742"/>
    </row>
    <row r="63" spans="1:9" ht="13.5" customHeight="1">
      <c r="A63" s="744" t="s">
        <v>51</v>
      </c>
      <c r="B63" s="65" t="s">
        <v>1015</v>
      </c>
      <c r="C63" s="65" t="s">
        <v>594</v>
      </c>
      <c r="D63" s="65" t="s">
        <v>593</v>
      </c>
      <c r="E63" s="65">
        <v>2027200</v>
      </c>
      <c r="F63" s="65" t="s">
        <v>1000</v>
      </c>
      <c r="G63" s="742">
        <f t="shared" si="0"/>
        <v>797.8</v>
      </c>
      <c r="H63" s="742">
        <v>797.8</v>
      </c>
      <c r="I63" s="742"/>
    </row>
    <row r="64" spans="1:9" ht="17.25" customHeight="1">
      <c r="A64" s="744" t="s">
        <v>52</v>
      </c>
      <c r="B64" s="65" t="s">
        <v>1015</v>
      </c>
      <c r="C64" s="65" t="s">
        <v>594</v>
      </c>
      <c r="D64" s="65" t="s">
        <v>593</v>
      </c>
      <c r="E64" s="65">
        <v>7950000</v>
      </c>
      <c r="F64" s="65"/>
      <c r="G64" s="742">
        <f>SUM(H64:I64)</f>
        <v>4408.8</v>
      </c>
      <c r="H64" s="742">
        <f>SUM(H65+H67)</f>
        <v>4408.8</v>
      </c>
      <c r="I64" s="742"/>
    </row>
    <row r="65" spans="1:9" ht="61.5" customHeight="1">
      <c r="A65" s="744" t="s">
        <v>53</v>
      </c>
      <c r="B65" s="65" t="s">
        <v>1015</v>
      </c>
      <c r="C65" s="65" t="s">
        <v>594</v>
      </c>
      <c r="D65" s="65" t="s">
        <v>593</v>
      </c>
      <c r="E65" s="65">
        <v>7950000</v>
      </c>
      <c r="F65" s="65">
        <v>500</v>
      </c>
      <c r="G65" s="742">
        <f>SUM(H65:I65)</f>
        <v>3503</v>
      </c>
      <c r="H65" s="742">
        <f>'Анал.табл.'!T48+'Анал.табл.'!T51+'Анал.табл.'!T53+'Анал.табл.'!T54+'Анал.табл.'!T55+'Анал.табл.'!T57</f>
        <v>3503</v>
      </c>
      <c r="I65" s="742"/>
    </row>
    <row r="66" spans="1:9" ht="1.5" customHeight="1" hidden="1">
      <c r="A66" s="744"/>
      <c r="B66" s="65"/>
      <c r="C66" s="65"/>
      <c r="D66" s="65"/>
      <c r="E66" s="65"/>
      <c r="F66" s="65"/>
      <c r="G66" s="742"/>
      <c r="H66" s="742"/>
      <c r="I66" s="742"/>
    </row>
    <row r="67" spans="1:9" ht="39.75" customHeight="1">
      <c r="A67" s="744" t="s">
        <v>54</v>
      </c>
      <c r="B67" s="65" t="s">
        <v>1015</v>
      </c>
      <c r="C67" s="65" t="s">
        <v>594</v>
      </c>
      <c r="D67" s="65" t="s">
        <v>593</v>
      </c>
      <c r="E67" s="65">
        <v>7950000</v>
      </c>
      <c r="F67" s="65">
        <v>500</v>
      </c>
      <c r="G67" s="742">
        <f>SUM(H67:I67)</f>
        <v>905.8</v>
      </c>
      <c r="H67" s="742">
        <f>SUM('Анал.табл.'!T59)</f>
        <v>905.8</v>
      </c>
      <c r="I67" s="742"/>
    </row>
    <row r="68" spans="1:9" ht="39.75" customHeight="1">
      <c r="A68" s="744" t="s">
        <v>55</v>
      </c>
      <c r="B68" s="65" t="s">
        <v>1015</v>
      </c>
      <c r="C68" s="65" t="s">
        <v>594</v>
      </c>
      <c r="D68" s="65" t="s">
        <v>526</v>
      </c>
      <c r="E68" s="65"/>
      <c r="F68" s="65"/>
      <c r="G68" s="742">
        <f>SUM(H68:I68)</f>
        <v>9071.3</v>
      </c>
      <c r="H68" s="742">
        <f>SUM(H69+H71)</f>
        <v>9071.3</v>
      </c>
      <c r="I68" s="742"/>
    </row>
    <row r="69" spans="1:9" ht="29.25" customHeight="1">
      <c r="A69" s="744" t="s">
        <v>56</v>
      </c>
      <c r="B69" s="65" t="s">
        <v>1015</v>
      </c>
      <c r="C69" s="65" t="s">
        <v>594</v>
      </c>
      <c r="D69" s="65" t="s">
        <v>526</v>
      </c>
      <c r="E69" s="65">
        <v>2180000</v>
      </c>
      <c r="F69" s="65"/>
      <c r="G69" s="742">
        <f>SUM(H69:I69)</f>
        <v>1236.8</v>
      </c>
      <c r="H69" s="742">
        <f>SUM(H70)</f>
        <v>1236.8</v>
      </c>
      <c r="I69" s="742"/>
    </row>
    <row r="70" spans="1:9" ht="39" customHeight="1">
      <c r="A70" s="744" t="s">
        <v>57</v>
      </c>
      <c r="B70" s="65" t="s">
        <v>1015</v>
      </c>
      <c r="C70" s="65" t="s">
        <v>594</v>
      </c>
      <c r="D70" s="65" t="s">
        <v>526</v>
      </c>
      <c r="E70" s="65">
        <v>2180100</v>
      </c>
      <c r="F70" s="65" t="s">
        <v>1000</v>
      </c>
      <c r="G70" s="742">
        <f aca="true" t="shared" si="1" ref="G70:G80">SUM(H70:I70)</f>
        <v>1236.8</v>
      </c>
      <c r="H70" s="742">
        <f>SUM('Анал.табл.'!T61)</f>
        <v>1236.8</v>
      </c>
      <c r="I70" s="742"/>
    </row>
    <row r="71" spans="1:9" ht="15" customHeight="1">
      <c r="A71" s="744" t="s">
        <v>58</v>
      </c>
      <c r="B71" s="65" t="s">
        <v>1015</v>
      </c>
      <c r="C71" s="65" t="s">
        <v>594</v>
      </c>
      <c r="D71" s="65" t="s">
        <v>526</v>
      </c>
      <c r="E71" s="65">
        <v>3020000</v>
      </c>
      <c r="F71" s="65"/>
      <c r="G71" s="742">
        <f t="shared" si="1"/>
        <v>7834.5</v>
      </c>
      <c r="H71" s="742">
        <f>SUM(H72)</f>
        <v>7834.5</v>
      </c>
      <c r="I71" s="742"/>
    </row>
    <row r="72" spans="1:9" ht="15" customHeight="1">
      <c r="A72" s="744" t="s">
        <v>59</v>
      </c>
      <c r="B72" s="65" t="s">
        <v>1015</v>
      </c>
      <c r="C72" s="65" t="s">
        <v>594</v>
      </c>
      <c r="D72" s="65" t="s">
        <v>526</v>
      </c>
      <c r="E72" s="65">
        <v>3029900</v>
      </c>
      <c r="F72" s="65" t="s">
        <v>277</v>
      </c>
      <c r="G72" s="742">
        <f t="shared" si="1"/>
        <v>7834.5</v>
      </c>
      <c r="H72" s="742">
        <f>SUM('Анал.табл.'!T62)</f>
        <v>7834.5</v>
      </c>
      <c r="I72" s="742"/>
    </row>
    <row r="73" spans="1:9" ht="27.75" customHeight="1">
      <c r="A73" s="747" t="s">
        <v>289</v>
      </c>
      <c r="B73" s="65" t="s">
        <v>1015</v>
      </c>
      <c r="C73" s="65" t="s">
        <v>594</v>
      </c>
      <c r="D73" s="65" t="s">
        <v>531</v>
      </c>
      <c r="E73" s="65"/>
      <c r="F73" s="65"/>
      <c r="G73" s="742">
        <f t="shared" si="1"/>
        <v>195.1</v>
      </c>
      <c r="H73" s="742">
        <v>9</v>
      </c>
      <c r="I73" s="742">
        <f>SUM(I75)</f>
        <v>186.1</v>
      </c>
    </row>
    <row r="74" spans="1:9" ht="17.25" customHeight="1">
      <c r="A74" s="744" t="s">
        <v>310</v>
      </c>
      <c r="B74" s="65" t="s">
        <v>1015</v>
      </c>
      <c r="C74" s="65" t="s">
        <v>594</v>
      </c>
      <c r="D74" s="65" t="s">
        <v>531</v>
      </c>
      <c r="E74" s="65" t="s">
        <v>1003</v>
      </c>
      <c r="F74" s="65"/>
      <c r="G74" s="742">
        <f t="shared" si="1"/>
        <v>195.1</v>
      </c>
      <c r="H74" s="742">
        <v>9</v>
      </c>
      <c r="I74" s="742">
        <f>SUM(I75)</f>
        <v>186.1</v>
      </c>
    </row>
    <row r="75" spans="1:9" ht="38.25" customHeight="1">
      <c r="A75" s="745" t="s">
        <v>519</v>
      </c>
      <c r="B75" s="65" t="s">
        <v>1015</v>
      </c>
      <c r="C75" s="65" t="s">
        <v>594</v>
      </c>
      <c r="D75" s="65" t="s">
        <v>531</v>
      </c>
      <c r="E75" s="65" t="s">
        <v>37</v>
      </c>
      <c r="F75" s="65" t="s">
        <v>1000</v>
      </c>
      <c r="G75" s="742">
        <f t="shared" si="1"/>
        <v>195.1</v>
      </c>
      <c r="H75" s="742">
        <f>SUM('Анал.табл.'!T64)</f>
        <v>9</v>
      </c>
      <c r="I75" s="742">
        <f>SUM('Анал.табл.'!U64)</f>
        <v>186.1</v>
      </c>
    </row>
    <row r="76" spans="1:10" ht="16.5" customHeight="1">
      <c r="A76" s="744" t="s">
        <v>316</v>
      </c>
      <c r="B76" s="65" t="s">
        <v>1015</v>
      </c>
      <c r="C76" s="65" t="s">
        <v>628</v>
      </c>
      <c r="D76" s="65"/>
      <c r="E76" s="65"/>
      <c r="F76" s="65"/>
      <c r="G76" s="742">
        <f>SUM(H76:I76)</f>
        <v>67126.79999999999</v>
      </c>
      <c r="H76" s="742">
        <f>SUM(H79+H82+H85+H91+H77)</f>
        <v>51697.899999999994</v>
      </c>
      <c r="I76" s="742">
        <f>SUM(I79+I82+I85+I91+I77)</f>
        <v>15428.9</v>
      </c>
      <c r="J76" s="743"/>
    </row>
    <row r="77" spans="1:10" ht="16.5" customHeight="1">
      <c r="A77" s="745" t="s">
        <v>28</v>
      </c>
      <c r="B77" s="65" t="s">
        <v>1015</v>
      </c>
      <c r="C77" s="65" t="s">
        <v>628</v>
      </c>
      <c r="D77" s="65" t="s">
        <v>591</v>
      </c>
      <c r="E77" s="65"/>
      <c r="F77" s="65"/>
      <c r="G77" s="742">
        <f t="shared" si="1"/>
        <v>1718.1</v>
      </c>
      <c r="H77" s="742"/>
      <c r="I77" s="742">
        <f>SUM(I78)</f>
        <v>1718.1</v>
      </c>
      <c r="J77" s="743"/>
    </row>
    <row r="78" spans="1:10" ht="24" customHeight="1">
      <c r="A78" s="745" t="s">
        <v>29</v>
      </c>
      <c r="B78" s="65" t="s">
        <v>1015</v>
      </c>
      <c r="C78" s="65" t="s">
        <v>628</v>
      </c>
      <c r="D78" s="65" t="s">
        <v>591</v>
      </c>
      <c r="E78" s="65" t="s">
        <v>1060</v>
      </c>
      <c r="F78" s="65" t="s">
        <v>277</v>
      </c>
      <c r="G78" s="742">
        <f t="shared" si="1"/>
        <v>1718.1</v>
      </c>
      <c r="H78" s="742"/>
      <c r="I78" s="742">
        <f>SUM('Анал.табл.'!U89:U95)</f>
        <v>1718.1</v>
      </c>
      <c r="J78" s="743"/>
    </row>
    <row r="79" spans="1:9" ht="15.75" customHeight="1">
      <c r="A79" s="744" t="s">
        <v>30</v>
      </c>
      <c r="B79" s="65" t="s">
        <v>1015</v>
      </c>
      <c r="C79" s="65" t="s">
        <v>628</v>
      </c>
      <c r="D79" s="65" t="s">
        <v>527</v>
      </c>
      <c r="E79" s="65"/>
      <c r="F79" s="65"/>
      <c r="G79" s="742">
        <f t="shared" si="1"/>
        <v>8849.099999999999</v>
      </c>
      <c r="H79" s="742"/>
      <c r="I79" s="742">
        <f>SUM(I80)</f>
        <v>8849.099999999999</v>
      </c>
    </row>
    <row r="80" spans="1:9" ht="15.75" customHeight="1">
      <c r="A80" s="744" t="s">
        <v>310</v>
      </c>
      <c r="B80" s="65" t="s">
        <v>1015</v>
      </c>
      <c r="C80" s="65" t="s">
        <v>628</v>
      </c>
      <c r="D80" s="65" t="s">
        <v>527</v>
      </c>
      <c r="E80" s="65">
        <v>5220000</v>
      </c>
      <c r="F80" s="65"/>
      <c r="G80" s="742">
        <f t="shared" si="1"/>
        <v>8849.099999999999</v>
      </c>
      <c r="H80" s="742"/>
      <c r="I80" s="742">
        <f>SUM(I81)</f>
        <v>8849.099999999999</v>
      </c>
    </row>
    <row r="81" spans="1:9" ht="23.25" customHeight="1">
      <c r="A81" s="745" t="s">
        <v>379</v>
      </c>
      <c r="B81" s="65" t="s">
        <v>1015</v>
      </c>
      <c r="C81" s="65" t="s">
        <v>628</v>
      </c>
      <c r="D81" s="65" t="s">
        <v>527</v>
      </c>
      <c r="E81" s="65">
        <v>5225700</v>
      </c>
      <c r="F81" s="65">
        <v>342</v>
      </c>
      <c r="G81" s="742">
        <f>SUM(H81:I81)</f>
        <v>8849.099999999999</v>
      </c>
      <c r="H81" s="742"/>
      <c r="I81" s="742">
        <f>SUM('Анал.табл.'!U96)</f>
        <v>8849.099999999999</v>
      </c>
    </row>
    <row r="82" spans="1:9" ht="13.5" customHeight="1">
      <c r="A82" s="744" t="s">
        <v>31</v>
      </c>
      <c r="B82" s="65" t="s">
        <v>1015</v>
      </c>
      <c r="C82" s="65" t="s">
        <v>628</v>
      </c>
      <c r="D82" s="65" t="s">
        <v>545</v>
      </c>
      <c r="E82" s="65"/>
      <c r="F82" s="65"/>
      <c r="G82" s="742">
        <f>SUM(H82:I82)</f>
        <v>5094.7</v>
      </c>
      <c r="H82" s="742">
        <f>SUM(H83)</f>
        <v>5094.7</v>
      </c>
      <c r="I82" s="742"/>
    </row>
    <row r="83" spans="1:9" ht="13.5" customHeight="1">
      <c r="A83" s="744" t="s">
        <v>60</v>
      </c>
      <c r="B83" s="65" t="s">
        <v>1015</v>
      </c>
      <c r="C83" s="65" t="s">
        <v>628</v>
      </c>
      <c r="D83" s="65" t="s">
        <v>545</v>
      </c>
      <c r="E83" s="65">
        <v>3030000</v>
      </c>
      <c r="F83" s="65"/>
      <c r="G83" s="742">
        <f>SUM(H83:I83)</f>
        <v>5094.7</v>
      </c>
      <c r="H83" s="742">
        <f>SUM(H84)</f>
        <v>5094.7</v>
      </c>
      <c r="I83" s="742"/>
    </row>
    <row r="84" spans="1:9" ht="13.5" customHeight="1">
      <c r="A84" s="744" t="s">
        <v>61</v>
      </c>
      <c r="B84" s="65" t="s">
        <v>1015</v>
      </c>
      <c r="C84" s="65" t="s">
        <v>628</v>
      </c>
      <c r="D84" s="65" t="s">
        <v>545</v>
      </c>
      <c r="E84" s="65">
        <v>3030200</v>
      </c>
      <c r="F84" s="65" t="s">
        <v>276</v>
      </c>
      <c r="G84" s="742">
        <f>SUM(H84:I84)</f>
        <v>5094.7</v>
      </c>
      <c r="H84" s="742">
        <f>SUM('Анал.табл.'!T99)</f>
        <v>5094.7</v>
      </c>
      <c r="I84" s="742"/>
    </row>
    <row r="85" spans="1:9" ht="13.5" customHeight="1">
      <c r="A85" s="744" t="s">
        <v>35</v>
      </c>
      <c r="B85" s="65" t="s">
        <v>1015</v>
      </c>
      <c r="C85" s="65" t="s">
        <v>628</v>
      </c>
      <c r="D85" s="65">
        <v>10</v>
      </c>
      <c r="E85" s="65"/>
      <c r="F85" s="65"/>
      <c r="G85" s="742">
        <v>23569.9</v>
      </c>
      <c r="H85" s="742">
        <f>SUM(H86+H89)</f>
        <v>19199.199999999997</v>
      </c>
      <c r="I85" s="742"/>
    </row>
    <row r="86" spans="1:9" ht="13.5" customHeight="1">
      <c r="A86" s="744" t="s">
        <v>63</v>
      </c>
      <c r="B86" s="65" t="s">
        <v>1015</v>
      </c>
      <c r="C86" s="65" t="s">
        <v>628</v>
      </c>
      <c r="D86" s="65">
        <v>10</v>
      </c>
      <c r="E86" s="65">
        <v>3300000</v>
      </c>
      <c r="F86" s="65"/>
      <c r="G86" s="742">
        <v>14549.3</v>
      </c>
      <c r="H86" s="742">
        <f>SUM(H87+H88)</f>
        <v>13117.3</v>
      </c>
      <c r="I86" s="742"/>
    </row>
    <row r="87" spans="1:9" ht="13.5" customHeight="1">
      <c r="A87" s="744" t="s">
        <v>59</v>
      </c>
      <c r="B87" s="65" t="s">
        <v>1015</v>
      </c>
      <c r="C87" s="65" t="s">
        <v>628</v>
      </c>
      <c r="D87" s="65">
        <v>10</v>
      </c>
      <c r="E87" s="65">
        <v>3309900</v>
      </c>
      <c r="F87" s="65" t="s">
        <v>277</v>
      </c>
      <c r="G87" s="742">
        <f>SUM(H87:I87)</f>
        <v>12227.3</v>
      </c>
      <c r="H87" s="742">
        <f>SUM('Анал.табл.'!T104)</f>
        <v>12227.3</v>
      </c>
      <c r="I87" s="742"/>
    </row>
    <row r="88" spans="1:9" ht="22.5" customHeight="1">
      <c r="A88" s="744" t="s">
        <v>781</v>
      </c>
      <c r="B88" s="65" t="s">
        <v>1015</v>
      </c>
      <c r="C88" s="65" t="s">
        <v>628</v>
      </c>
      <c r="D88" s="65">
        <v>10</v>
      </c>
      <c r="E88" s="65">
        <v>3300200</v>
      </c>
      <c r="F88" s="65">
        <v>500</v>
      </c>
      <c r="G88" s="742">
        <f aca="true" t="shared" si="2" ref="G88:G94">SUM(H88:I88)</f>
        <v>890</v>
      </c>
      <c r="H88" s="742">
        <f>SUM('Анал.табл.'!T110)</f>
        <v>890</v>
      </c>
      <c r="I88" s="742"/>
    </row>
    <row r="89" spans="1:9" ht="19.5" customHeight="1">
      <c r="A89" s="744" t="s">
        <v>64</v>
      </c>
      <c r="B89" s="65" t="s">
        <v>1015</v>
      </c>
      <c r="C89" s="65" t="s">
        <v>628</v>
      </c>
      <c r="D89" s="65">
        <v>10</v>
      </c>
      <c r="E89" s="65">
        <v>7950000</v>
      </c>
      <c r="F89" s="65"/>
      <c r="G89" s="742">
        <f t="shared" si="2"/>
        <v>6081.9</v>
      </c>
      <c r="H89" s="742">
        <f>SUM(H90)</f>
        <v>6081.9</v>
      </c>
      <c r="I89" s="742"/>
    </row>
    <row r="90" spans="1:9" ht="25.5" customHeight="1">
      <c r="A90" s="744" t="s">
        <v>105</v>
      </c>
      <c r="B90" s="65" t="s">
        <v>1015</v>
      </c>
      <c r="C90" s="65" t="s">
        <v>628</v>
      </c>
      <c r="D90" s="65">
        <v>10</v>
      </c>
      <c r="E90" s="65">
        <v>7950000</v>
      </c>
      <c r="F90" s="65">
        <v>500</v>
      </c>
      <c r="G90" s="742">
        <f t="shared" si="2"/>
        <v>6081.9</v>
      </c>
      <c r="H90" s="742">
        <f>SUM('Анал.табл.'!T106)</f>
        <v>6081.9</v>
      </c>
      <c r="I90" s="742"/>
    </row>
    <row r="91" spans="1:9" ht="13.5" customHeight="1">
      <c r="A91" s="744" t="s">
        <v>521</v>
      </c>
      <c r="B91" s="65" t="s">
        <v>1015</v>
      </c>
      <c r="C91" s="65" t="s">
        <v>628</v>
      </c>
      <c r="D91" s="65">
        <v>12</v>
      </c>
      <c r="E91" s="65"/>
      <c r="F91" s="65"/>
      <c r="G91" s="742">
        <f>SUM(G93+G95+G97+G92)</f>
        <v>27404</v>
      </c>
      <c r="H91" s="742">
        <f>SUM(H93+H95+H97+H92)</f>
        <v>27404</v>
      </c>
      <c r="I91" s="742">
        <f>SUM(I93+I95+I97+I92+I98+I99+I100)</f>
        <v>4861.7</v>
      </c>
    </row>
    <row r="92" spans="1:9" ht="13.5" customHeight="1">
      <c r="A92" s="744" t="s">
        <v>1062</v>
      </c>
      <c r="B92" s="65" t="s">
        <v>1015</v>
      </c>
      <c r="C92" s="65" t="s">
        <v>628</v>
      </c>
      <c r="D92" s="65">
        <v>12</v>
      </c>
      <c r="E92" s="65" t="s">
        <v>1063</v>
      </c>
      <c r="F92" s="65" t="s">
        <v>275</v>
      </c>
      <c r="G92" s="742">
        <f>SUM(H92)</f>
        <v>3474.4</v>
      </c>
      <c r="H92" s="742">
        <f>SUM('Анал.табл.'!T117)</f>
        <v>3474.4</v>
      </c>
      <c r="I92" s="742"/>
    </row>
    <row r="93" spans="1:9" ht="22.5" customHeight="1">
      <c r="A93" s="744" t="s">
        <v>65</v>
      </c>
      <c r="B93" s="65" t="s">
        <v>1015</v>
      </c>
      <c r="C93" s="65" t="s">
        <v>628</v>
      </c>
      <c r="D93" s="65">
        <v>12</v>
      </c>
      <c r="E93" s="65" t="s">
        <v>301</v>
      </c>
      <c r="F93" s="65"/>
      <c r="G93" s="742">
        <f t="shared" si="2"/>
        <v>22297.6</v>
      </c>
      <c r="H93" s="742">
        <f>SUM(H94)</f>
        <v>22297.6</v>
      </c>
      <c r="I93" s="742"/>
    </row>
    <row r="94" spans="1:9" ht="15" customHeight="1">
      <c r="A94" s="744" t="s">
        <v>59</v>
      </c>
      <c r="B94" s="65" t="s">
        <v>1015</v>
      </c>
      <c r="C94" s="65" t="s">
        <v>628</v>
      </c>
      <c r="D94" s="65">
        <v>12</v>
      </c>
      <c r="E94" s="65" t="s">
        <v>301</v>
      </c>
      <c r="F94" s="65" t="s">
        <v>277</v>
      </c>
      <c r="G94" s="742">
        <f t="shared" si="2"/>
        <v>22297.6</v>
      </c>
      <c r="H94" s="742">
        <f>SUM('Анал.табл.'!T116)</f>
        <v>22297.6</v>
      </c>
      <c r="I94" s="742"/>
    </row>
    <row r="95" spans="1:9" ht="21.75" customHeight="1">
      <c r="A95" s="744" t="s">
        <v>933</v>
      </c>
      <c r="B95" s="65" t="s">
        <v>1015</v>
      </c>
      <c r="C95" s="65" t="s">
        <v>628</v>
      </c>
      <c r="D95" s="65">
        <v>12</v>
      </c>
      <c r="E95" s="65" t="s">
        <v>1004</v>
      </c>
      <c r="F95" s="65"/>
      <c r="G95" s="742">
        <f aca="true" t="shared" si="3" ref="G95:G100">SUM(H95:I95)</f>
        <v>0</v>
      </c>
      <c r="H95" s="742">
        <f>SUM(H96)</f>
        <v>0</v>
      </c>
      <c r="I95" s="742"/>
    </row>
    <row r="96" spans="1:9" ht="14.25" customHeight="1">
      <c r="A96" s="744" t="s">
        <v>59</v>
      </c>
      <c r="B96" s="65" t="s">
        <v>1015</v>
      </c>
      <c r="C96" s="65" t="s">
        <v>628</v>
      </c>
      <c r="D96" s="65">
        <v>12</v>
      </c>
      <c r="E96" s="65" t="s">
        <v>1004</v>
      </c>
      <c r="F96" s="65" t="s">
        <v>1005</v>
      </c>
      <c r="G96" s="742">
        <f t="shared" si="3"/>
        <v>0</v>
      </c>
      <c r="H96" s="742">
        <f>SUM('Анал.табл.'!T119)</f>
        <v>0</v>
      </c>
      <c r="I96" s="742"/>
    </row>
    <row r="97" spans="1:9" ht="14.25" customHeight="1">
      <c r="A97" s="744" t="s">
        <v>52</v>
      </c>
      <c r="B97" s="65" t="s">
        <v>1015</v>
      </c>
      <c r="C97" s="65" t="s">
        <v>628</v>
      </c>
      <c r="D97" s="65">
        <v>12</v>
      </c>
      <c r="E97" s="65">
        <v>7950000</v>
      </c>
      <c r="F97" s="65"/>
      <c r="G97" s="742">
        <f t="shared" si="3"/>
        <v>1632</v>
      </c>
      <c r="H97" s="742">
        <f>SUM(H98)</f>
        <v>1632</v>
      </c>
      <c r="I97" s="742"/>
    </row>
    <row r="98" spans="1:9" ht="40.5" customHeight="1">
      <c r="A98" s="744" t="s">
        <v>109</v>
      </c>
      <c r="B98" s="65" t="s">
        <v>1015</v>
      </c>
      <c r="C98" s="65" t="s">
        <v>628</v>
      </c>
      <c r="D98" s="65">
        <v>12</v>
      </c>
      <c r="E98" s="65">
        <v>7950000</v>
      </c>
      <c r="F98" s="65">
        <v>500</v>
      </c>
      <c r="G98" s="742">
        <f t="shared" si="3"/>
        <v>1632</v>
      </c>
      <c r="H98" s="742">
        <f>SUM('Анал.табл.'!T120+'Анал.табл.'!T122)</f>
        <v>1632</v>
      </c>
      <c r="I98" s="742"/>
    </row>
    <row r="99" spans="1:9" ht="41.25" customHeight="1">
      <c r="A99" s="745" t="s">
        <v>603</v>
      </c>
      <c r="B99" s="65" t="s">
        <v>1015</v>
      </c>
      <c r="C99" s="65" t="s">
        <v>628</v>
      </c>
      <c r="D99" s="65">
        <v>12</v>
      </c>
      <c r="E99" s="65" t="s">
        <v>312</v>
      </c>
      <c r="F99" s="65" t="s">
        <v>276</v>
      </c>
      <c r="G99" s="742">
        <f t="shared" si="3"/>
        <v>2428.1</v>
      </c>
      <c r="H99" s="742"/>
      <c r="I99" s="742">
        <f>SUM('Анал.табл.'!U120)</f>
        <v>2428.1</v>
      </c>
    </row>
    <row r="100" spans="1:9" ht="41.25" customHeight="1">
      <c r="A100" s="745" t="s">
        <v>790</v>
      </c>
      <c r="B100" s="65" t="s">
        <v>1015</v>
      </c>
      <c r="C100" s="65" t="s">
        <v>628</v>
      </c>
      <c r="D100" s="65">
        <v>12</v>
      </c>
      <c r="E100" s="65" t="s">
        <v>791</v>
      </c>
      <c r="F100" s="65" t="s">
        <v>1005</v>
      </c>
      <c r="G100" s="742">
        <f t="shared" si="3"/>
        <v>2433.6</v>
      </c>
      <c r="H100" s="742"/>
      <c r="I100" s="742">
        <f>SUM('Анал.табл.'!U121)</f>
        <v>2433.6</v>
      </c>
    </row>
    <row r="101" spans="1:9" ht="15.75" customHeight="1">
      <c r="A101" s="744" t="s">
        <v>306</v>
      </c>
      <c r="B101" s="65" t="s">
        <v>1015</v>
      </c>
      <c r="C101" s="65" t="s">
        <v>527</v>
      </c>
      <c r="D101" s="65"/>
      <c r="E101" s="65"/>
      <c r="F101" s="65"/>
      <c r="G101" s="742">
        <f>SUM(G102+G114+G128)</f>
        <v>433299.80000000005</v>
      </c>
      <c r="H101" s="742">
        <f>SUM(H102+H114+H128)</f>
        <v>155471.9</v>
      </c>
      <c r="I101" s="742">
        <f>SUM(I102+I114+I128)</f>
        <v>277827.9</v>
      </c>
    </row>
    <row r="102" spans="1:9" ht="15.75" customHeight="1">
      <c r="A102" s="744" t="s">
        <v>756</v>
      </c>
      <c r="B102" s="65" t="s">
        <v>1015</v>
      </c>
      <c r="C102" s="65" t="s">
        <v>527</v>
      </c>
      <c r="D102" s="65" t="s">
        <v>591</v>
      </c>
      <c r="E102" s="65"/>
      <c r="F102" s="65"/>
      <c r="G102" s="742">
        <f aca="true" t="shared" si="4" ref="G102:G111">SUM(H102:I102)</f>
        <v>148102.9</v>
      </c>
      <c r="H102" s="742">
        <f>SUM(H112+H109+H108+H105)</f>
        <v>25794.699999999997</v>
      </c>
      <c r="I102" s="742">
        <f>SUM(I107+I109+I112)</f>
        <v>122308.2</v>
      </c>
    </row>
    <row r="103" spans="1:9" ht="15.75" customHeight="1" hidden="1">
      <c r="A103" s="748"/>
      <c r="B103" s="748"/>
      <c r="C103" s="748"/>
      <c r="D103" s="748"/>
      <c r="E103" s="748"/>
      <c r="F103" s="748"/>
      <c r="G103" s="748"/>
      <c r="H103" s="748"/>
      <c r="I103" s="748"/>
    </row>
    <row r="104" spans="1:9" ht="15.75" customHeight="1" hidden="1">
      <c r="A104" s="748"/>
      <c r="B104" s="748"/>
      <c r="C104" s="748"/>
      <c r="D104" s="748"/>
      <c r="E104" s="748"/>
      <c r="F104" s="748"/>
      <c r="G104" s="748"/>
      <c r="H104" s="748"/>
      <c r="I104" s="748"/>
    </row>
    <row r="105" spans="1:9" ht="15.75" customHeight="1">
      <c r="A105" s="744" t="s">
        <v>508</v>
      </c>
      <c r="B105" s="65" t="s">
        <v>1015</v>
      </c>
      <c r="C105" s="65" t="s">
        <v>527</v>
      </c>
      <c r="D105" s="65" t="s">
        <v>591</v>
      </c>
      <c r="E105" s="65" t="s">
        <v>509</v>
      </c>
      <c r="F105" s="65"/>
      <c r="G105" s="742">
        <f t="shared" si="4"/>
        <v>8624.699999999999</v>
      </c>
      <c r="H105" s="742">
        <f>SUM(H106)</f>
        <v>8624.699999999999</v>
      </c>
      <c r="I105" s="742"/>
    </row>
    <row r="106" spans="1:9" ht="15.75" customHeight="1">
      <c r="A106" s="744" t="s">
        <v>59</v>
      </c>
      <c r="B106" s="65" t="s">
        <v>1015</v>
      </c>
      <c r="C106" s="65" t="s">
        <v>527</v>
      </c>
      <c r="D106" s="65" t="s">
        <v>591</v>
      </c>
      <c r="E106" s="65" t="s">
        <v>509</v>
      </c>
      <c r="F106" s="65" t="s">
        <v>1005</v>
      </c>
      <c r="G106" s="742">
        <f t="shared" si="4"/>
        <v>8624.699999999999</v>
      </c>
      <c r="H106" s="742">
        <f>SUM('Анал.табл.'!T133+'Анал.табл.'!T132)</f>
        <v>8624.699999999999</v>
      </c>
      <c r="I106" s="742"/>
    </row>
    <row r="107" spans="1:9" ht="15.75" customHeight="1">
      <c r="A107" s="744" t="s">
        <v>52</v>
      </c>
      <c r="B107" s="65" t="s">
        <v>1015</v>
      </c>
      <c r="C107" s="65" t="s">
        <v>527</v>
      </c>
      <c r="D107" s="65" t="s">
        <v>591</v>
      </c>
      <c r="E107" s="65">
        <v>7950000</v>
      </c>
      <c r="F107" s="65"/>
      <c r="G107" s="742">
        <f t="shared" si="4"/>
        <v>5190.400000000001</v>
      </c>
      <c r="H107" s="742">
        <f>SUM(H108)</f>
        <v>5190.400000000001</v>
      </c>
      <c r="I107" s="742"/>
    </row>
    <row r="108" spans="1:9" ht="15.75" customHeight="1">
      <c r="A108" s="744" t="s">
        <v>66</v>
      </c>
      <c r="B108" s="65" t="s">
        <v>1015</v>
      </c>
      <c r="C108" s="65" t="s">
        <v>527</v>
      </c>
      <c r="D108" s="65" t="s">
        <v>591</v>
      </c>
      <c r="E108" s="65">
        <v>7950000</v>
      </c>
      <c r="F108" s="65"/>
      <c r="G108" s="742">
        <f t="shared" si="4"/>
        <v>5190.400000000001</v>
      </c>
      <c r="H108" s="742">
        <f>SUM('Анал.табл.'!T125+'Анал.табл.'!T126)</f>
        <v>5190.400000000001</v>
      </c>
      <c r="I108" s="742"/>
    </row>
    <row r="109" spans="1:9" ht="15.75" customHeight="1">
      <c r="A109" s="744" t="s">
        <v>310</v>
      </c>
      <c r="B109" s="65" t="s">
        <v>1015</v>
      </c>
      <c r="C109" s="65" t="s">
        <v>527</v>
      </c>
      <c r="D109" s="65" t="s">
        <v>591</v>
      </c>
      <c r="E109" s="65" t="s">
        <v>1003</v>
      </c>
      <c r="F109" s="65"/>
      <c r="G109" s="742">
        <f t="shared" si="4"/>
        <v>33894.3</v>
      </c>
      <c r="H109" s="742">
        <f>SUM(H110+H111)</f>
        <v>2779.6</v>
      </c>
      <c r="I109" s="742">
        <f>SUM(I110+I111)</f>
        <v>31114.7</v>
      </c>
    </row>
    <row r="110" spans="1:9" ht="18" customHeight="1">
      <c r="A110" s="749" t="s">
        <v>602</v>
      </c>
      <c r="B110" s="65" t="s">
        <v>1015</v>
      </c>
      <c r="C110" s="65" t="s">
        <v>527</v>
      </c>
      <c r="D110" s="65" t="s">
        <v>591</v>
      </c>
      <c r="E110" s="65" t="s">
        <v>1162</v>
      </c>
      <c r="F110" s="65" t="s">
        <v>276</v>
      </c>
      <c r="G110" s="742">
        <f t="shared" si="4"/>
        <v>13410.6</v>
      </c>
      <c r="H110" s="742">
        <f>SUM('Анал.табл.'!T128)</f>
        <v>730.9</v>
      </c>
      <c r="I110" s="742">
        <f>SUM('Анал.табл.'!U128)</f>
        <v>12679.7</v>
      </c>
    </row>
    <row r="111" spans="1:9" ht="18" customHeight="1">
      <c r="A111" s="750"/>
      <c r="B111" s="65" t="s">
        <v>1015</v>
      </c>
      <c r="C111" s="65" t="s">
        <v>527</v>
      </c>
      <c r="D111" s="65" t="s">
        <v>591</v>
      </c>
      <c r="E111" s="65" t="s">
        <v>1162</v>
      </c>
      <c r="F111" s="65" t="s">
        <v>1005</v>
      </c>
      <c r="G111" s="742">
        <f t="shared" si="4"/>
        <v>20483.7</v>
      </c>
      <c r="H111" s="742">
        <f>SUM('Анал.табл.'!T129)</f>
        <v>2048.7</v>
      </c>
      <c r="I111" s="742">
        <f>SUM('Анал.табл.'!U129)</f>
        <v>18435</v>
      </c>
    </row>
    <row r="112" spans="1:9" ht="15" customHeight="1">
      <c r="A112" s="744" t="s">
        <v>934</v>
      </c>
      <c r="B112" s="65" t="s">
        <v>1015</v>
      </c>
      <c r="C112" s="65" t="s">
        <v>527</v>
      </c>
      <c r="D112" s="65" t="s">
        <v>591</v>
      </c>
      <c r="E112" s="65" t="s">
        <v>1163</v>
      </c>
      <c r="F112" s="65"/>
      <c r="G112" s="742">
        <f>SUM(G113)</f>
        <v>100393.5</v>
      </c>
      <c r="H112" s="742">
        <f>SUM(H113)</f>
        <v>9200</v>
      </c>
      <c r="I112" s="742">
        <f>SUM(I113)</f>
        <v>91193.5</v>
      </c>
    </row>
    <row r="113" spans="1:9" ht="24" customHeight="1">
      <c r="A113" s="751" t="s">
        <v>510</v>
      </c>
      <c r="B113" s="65" t="s">
        <v>1015</v>
      </c>
      <c r="C113" s="65" t="s">
        <v>527</v>
      </c>
      <c r="D113" s="65" t="s">
        <v>591</v>
      </c>
      <c r="E113" s="65" t="s">
        <v>1163</v>
      </c>
      <c r="F113" s="65" t="s">
        <v>276</v>
      </c>
      <c r="G113" s="742">
        <f>SUM(H113:I113)</f>
        <v>100393.5</v>
      </c>
      <c r="H113" s="742">
        <f>SUM('Анал.табл.'!T131)</f>
        <v>9200</v>
      </c>
      <c r="I113" s="742">
        <f>SUM('Анал.табл.'!U130+'Анал.табл.'!U131)</f>
        <v>91193.5</v>
      </c>
    </row>
    <row r="114" spans="1:9" ht="14.25" customHeight="1">
      <c r="A114" s="744" t="s">
        <v>758</v>
      </c>
      <c r="B114" s="65" t="s">
        <v>1015</v>
      </c>
      <c r="C114" s="65" t="s">
        <v>527</v>
      </c>
      <c r="D114" s="65" t="s">
        <v>593</v>
      </c>
      <c r="E114" s="65"/>
      <c r="F114" s="65"/>
      <c r="G114" s="742">
        <f>SUM(G117+G120+G125+G115+G116)</f>
        <v>140114</v>
      </c>
      <c r="H114" s="742">
        <f>SUM(H117+H120+H125+H115)</f>
        <v>34190.7</v>
      </c>
      <c r="I114" s="742">
        <f>SUM(I117+I120+I125+I116)</f>
        <v>105923.29999999999</v>
      </c>
    </row>
    <row r="115" spans="1:9" ht="14.25" customHeight="1">
      <c r="A115" s="744" t="s">
        <v>1062</v>
      </c>
      <c r="B115" s="65" t="s">
        <v>1015</v>
      </c>
      <c r="C115" s="65" t="s">
        <v>527</v>
      </c>
      <c r="D115" s="65" t="s">
        <v>593</v>
      </c>
      <c r="E115" s="65" t="s">
        <v>1063</v>
      </c>
      <c r="F115" s="65" t="s">
        <v>275</v>
      </c>
      <c r="G115" s="742">
        <f>SUM(H115:I115)</f>
        <v>6622.599999999999</v>
      </c>
      <c r="H115" s="742">
        <f>SUM('Анал.табл.'!T147)</f>
        <v>6622.599999999999</v>
      </c>
      <c r="I115" s="742"/>
    </row>
    <row r="116" spans="1:9" ht="48" customHeight="1">
      <c r="A116" s="751" t="s">
        <v>380</v>
      </c>
      <c r="B116" s="65" t="s">
        <v>1015</v>
      </c>
      <c r="C116" s="65" t="s">
        <v>527</v>
      </c>
      <c r="D116" s="65" t="s">
        <v>593</v>
      </c>
      <c r="E116" s="65" t="s">
        <v>1063</v>
      </c>
      <c r="F116" s="65" t="s">
        <v>275</v>
      </c>
      <c r="G116" s="742">
        <f>SUM(H116:I116)</f>
        <v>16250.4</v>
      </c>
      <c r="H116" s="742"/>
      <c r="I116" s="742">
        <v>16250.4</v>
      </c>
    </row>
    <row r="117" spans="1:9" ht="14.25" customHeight="1">
      <c r="A117" s="744" t="s">
        <v>71</v>
      </c>
      <c r="B117" s="65" t="s">
        <v>1015</v>
      </c>
      <c r="C117" s="65" t="s">
        <v>527</v>
      </c>
      <c r="D117" s="65" t="s">
        <v>593</v>
      </c>
      <c r="E117" s="65">
        <v>3510000</v>
      </c>
      <c r="F117" s="65"/>
      <c r="G117" s="742">
        <v>7073</v>
      </c>
      <c r="H117" s="742">
        <f>SUM(H118:H119)</f>
        <v>7073</v>
      </c>
      <c r="I117" s="742"/>
    </row>
    <row r="118" spans="1:9" ht="14.25" customHeight="1">
      <c r="A118" s="744" t="s">
        <v>68</v>
      </c>
      <c r="B118" s="65" t="s">
        <v>1015</v>
      </c>
      <c r="C118" s="65" t="s">
        <v>527</v>
      </c>
      <c r="D118" s="65" t="s">
        <v>593</v>
      </c>
      <c r="E118" s="65" t="s">
        <v>70</v>
      </c>
      <c r="F118" s="65" t="s">
        <v>276</v>
      </c>
      <c r="G118" s="742">
        <v>228</v>
      </c>
      <c r="H118" s="742">
        <f>SUM('Анал.табл.'!T144)</f>
        <v>228</v>
      </c>
      <c r="I118" s="742"/>
    </row>
    <row r="119" spans="1:9" ht="14.25" customHeight="1">
      <c r="A119" s="744" t="s">
        <v>68</v>
      </c>
      <c r="B119" s="65" t="s">
        <v>1015</v>
      </c>
      <c r="C119" s="65" t="s">
        <v>527</v>
      </c>
      <c r="D119" s="65" t="s">
        <v>593</v>
      </c>
      <c r="E119" s="65" t="s">
        <v>69</v>
      </c>
      <c r="F119" s="65" t="s">
        <v>276</v>
      </c>
      <c r="G119" s="742">
        <v>6845</v>
      </c>
      <c r="H119" s="742">
        <f>SUM('Анал.табл.'!T146)</f>
        <v>6845</v>
      </c>
      <c r="I119" s="742"/>
    </row>
    <row r="120" spans="1:9" ht="14.25" customHeight="1">
      <c r="A120" s="744" t="s">
        <v>310</v>
      </c>
      <c r="B120" s="65" t="s">
        <v>1015</v>
      </c>
      <c r="C120" s="65" t="s">
        <v>527</v>
      </c>
      <c r="D120" s="65" t="s">
        <v>593</v>
      </c>
      <c r="E120" s="65">
        <v>5220000</v>
      </c>
      <c r="F120" s="65"/>
      <c r="G120" s="742">
        <f>SUM(H120:I120)</f>
        <v>101398</v>
      </c>
      <c r="H120" s="742">
        <f>SUM(H122:H123)+H124+H121</f>
        <v>11725.1</v>
      </c>
      <c r="I120" s="742">
        <f>SUM(I122:I123)+I124+I121</f>
        <v>89672.9</v>
      </c>
    </row>
    <row r="121" spans="1:9" ht="38.25" customHeight="1">
      <c r="A121" s="744" t="s">
        <v>246</v>
      </c>
      <c r="B121" s="65" t="s">
        <v>1015</v>
      </c>
      <c r="C121" s="65" t="s">
        <v>527</v>
      </c>
      <c r="D121" s="65" t="s">
        <v>593</v>
      </c>
      <c r="E121" s="65" t="s">
        <v>538</v>
      </c>
      <c r="F121" s="65" t="s">
        <v>275</v>
      </c>
      <c r="G121" s="742">
        <f>SUM(H121:I121)</f>
        <v>34950.3</v>
      </c>
      <c r="H121" s="742">
        <f>SUM('Анал.табл.'!T150)</f>
        <v>3303.6</v>
      </c>
      <c r="I121" s="742">
        <f>SUM('Анал.табл.'!U150)</f>
        <v>31646.7</v>
      </c>
    </row>
    <row r="122" spans="1:9" ht="36.75" customHeight="1">
      <c r="A122" s="745" t="s">
        <v>537</v>
      </c>
      <c r="B122" s="65" t="s">
        <v>1015</v>
      </c>
      <c r="C122" s="65" t="s">
        <v>527</v>
      </c>
      <c r="D122" s="65" t="s">
        <v>593</v>
      </c>
      <c r="E122" s="65">
        <v>5222100</v>
      </c>
      <c r="F122" s="65" t="s">
        <v>275</v>
      </c>
      <c r="G122" s="742">
        <f>SUM(H122:I122)</f>
        <v>58334.6</v>
      </c>
      <c r="H122" s="742">
        <f>SUM('Анал.табл.'!T149)</f>
        <v>5564.6</v>
      </c>
      <c r="I122" s="742">
        <f>SUM('Анал.табл.'!U149)</f>
        <v>52770</v>
      </c>
    </row>
    <row r="123" spans="1:9" ht="37.5" customHeight="1">
      <c r="A123" s="745" t="s">
        <v>537</v>
      </c>
      <c r="B123" s="65" t="s">
        <v>1015</v>
      </c>
      <c r="C123" s="65" t="s">
        <v>527</v>
      </c>
      <c r="D123" s="65" t="s">
        <v>593</v>
      </c>
      <c r="E123" s="65">
        <v>5222100</v>
      </c>
      <c r="F123" s="65" t="s">
        <v>276</v>
      </c>
      <c r="G123" s="742">
        <f aca="true" t="shared" si="5" ref="G123:G138">SUM(H123:I123)</f>
        <v>5256.2</v>
      </c>
      <c r="H123" s="742"/>
      <c r="I123" s="742">
        <f>SUM('Анал.табл.'!U148)</f>
        <v>5256.2</v>
      </c>
    </row>
    <row r="124" spans="1:9" ht="21.75" customHeight="1">
      <c r="A124" s="745" t="s">
        <v>729</v>
      </c>
      <c r="B124" s="65" t="s">
        <v>1015</v>
      </c>
      <c r="C124" s="65" t="s">
        <v>527</v>
      </c>
      <c r="D124" s="65" t="s">
        <v>593</v>
      </c>
      <c r="E124" s="65" t="s">
        <v>72</v>
      </c>
      <c r="F124" s="65" t="s">
        <v>275</v>
      </c>
      <c r="G124" s="742">
        <f t="shared" si="5"/>
        <v>2856.9</v>
      </c>
      <c r="H124" s="742">
        <f>SUM('Анал.табл.'!T151)</f>
        <v>2856.9</v>
      </c>
      <c r="I124" s="742">
        <f>SUM('Анал.табл.'!U151)</f>
        <v>0</v>
      </c>
    </row>
    <row r="125" spans="1:9" ht="13.5" customHeight="1">
      <c r="A125" s="744" t="s">
        <v>52</v>
      </c>
      <c r="B125" s="65" t="s">
        <v>1015</v>
      </c>
      <c r="C125" s="65" t="s">
        <v>527</v>
      </c>
      <c r="D125" s="65" t="s">
        <v>593</v>
      </c>
      <c r="E125" s="65">
        <v>7950000</v>
      </c>
      <c r="F125" s="65"/>
      <c r="G125" s="742">
        <f t="shared" si="5"/>
        <v>8770</v>
      </c>
      <c r="H125" s="742">
        <f>SUM(H126+H127)</f>
        <v>8770</v>
      </c>
      <c r="I125" s="742"/>
    </row>
    <row r="126" spans="1:9" ht="37.5" customHeight="1">
      <c r="A126" s="744" t="s">
        <v>746</v>
      </c>
      <c r="B126" s="65" t="s">
        <v>1015</v>
      </c>
      <c r="C126" s="65" t="s">
        <v>527</v>
      </c>
      <c r="D126" s="65" t="s">
        <v>593</v>
      </c>
      <c r="E126" s="65">
        <v>7950000</v>
      </c>
      <c r="F126" s="65">
        <v>500</v>
      </c>
      <c r="G126" s="742">
        <f t="shared" si="5"/>
        <v>1070</v>
      </c>
      <c r="H126" s="742">
        <f>SUM('Анал.табл.'!T152)</f>
        <v>1070</v>
      </c>
      <c r="I126" s="742"/>
    </row>
    <row r="127" spans="1:9" ht="15.75" customHeight="1">
      <c r="A127" s="744" t="s">
        <v>67</v>
      </c>
      <c r="B127" s="65" t="s">
        <v>1015</v>
      </c>
      <c r="C127" s="65" t="s">
        <v>527</v>
      </c>
      <c r="D127" s="65" t="s">
        <v>593</v>
      </c>
      <c r="E127" s="65">
        <v>7950000</v>
      </c>
      <c r="F127" s="65">
        <v>500</v>
      </c>
      <c r="G127" s="742">
        <f t="shared" si="5"/>
        <v>7700</v>
      </c>
      <c r="H127" s="742">
        <f>SUM('Анал.табл.'!T143)</f>
        <v>7700</v>
      </c>
      <c r="I127" s="742"/>
    </row>
    <row r="128" spans="1:9" ht="15.75" customHeight="1">
      <c r="A128" s="744" t="s">
        <v>901</v>
      </c>
      <c r="B128" s="65" t="s">
        <v>1015</v>
      </c>
      <c r="C128" s="65" t="s">
        <v>527</v>
      </c>
      <c r="D128" s="65" t="s">
        <v>594</v>
      </c>
      <c r="E128" s="65"/>
      <c r="F128" s="65"/>
      <c r="G128" s="742">
        <f>SUM(H128:I128)</f>
        <v>145082.9</v>
      </c>
      <c r="H128" s="742">
        <f>SUM(H131+H136+H129+H134)</f>
        <v>95486.5</v>
      </c>
      <c r="I128" s="742">
        <f>SUM(I131+I136)</f>
        <v>49596.4</v>
      </c>
    </row>
    <row r="129" spans="1:9" ht="37.5" customHeight="1">
      <c r="A129" s="744" t="s">
        <v>180</v>
      </c>
      <c r="B129" s="65" t="s">
        <v>1015</v>
      </c>
      <c r="C129" s="65" t="s">
        <v>527</v>
      </c>
      <c r="D129" s="65" t="s">
        <v>594</v>
      </c>
      <c r="E129" s="65" t="s">
        <v>182</v>
      </c>
      <c r="F129" s="65"/>
      <c r="G129" s="742">
        <f t="shared" si="5"/>
        <v>6140.7</v>
      </c>
      <c r="H129" s="742">
        <f>SUM(H130)</f>
        <v>6140.7</v>
      </c>
      <c r="I129" s="742"/>
    </row>
    <row r="130" spans="1:9" ht="15.75" customHeight="1">
      <c r="A130" s="744" t="s">
        <v>181</v>
      </c>
      <c r="B130" s="65" t="s">
        <v>1015</v>
      </c>
      <c r="C130" s="65" t="s">
        <v>527</v>
      </c>
      <c r="D130" s="65" t="s">
        <v>594</v>
      </c>
      <c r="E130" s="65" t="s">
        <v>182</v>
      </c>
      <c r="F130" s="65" t="s">
        <v>1005</v>
      </c>
      <c r="G130" s="742">
        <f t="shared" si="5"/>
        <v>6140.7</v>
      </c>
      <c r="H130" s="742">
        <f>SUM('Анал.табл.'!T160+'Анал.табл.'!T156+'Анал.табл.'!T157)</f>
        <v>6140.7</v>
      </c>
      <c r="I130" s="742"/>
    </row>
    <row r="131" spans="1:9" ht="15.75" customHeight="1">
      <c r="A131" s="744" t="s">
        <v>310</v>
      </c>
      <c r="B131" s="65" t="s">
        <v>1015</v>
      </c>
      <c r="C131" s="65" t="s">
        <v>527</v>
      </c>
      <c r="D131" s="65" t="s">
        <v>594</v>
      </c>
      <c r="E131" s="65">
        <v>5226100</v>
      </c>
      <c r="F131" s="65"/>
      <c r="G131" s="742">
        <f t="shared" si="5"/>
        <v>52203.4</v>
      </c>
      <c r="H131" s="742">
        <f>SUM(H133+H132)</f>
        <v>2607</v>
      </c>
      <c r="I131" s="742">
        <f>SUM(I133+I132)</f>
        <v>49596.4</v>
      </c>
    </row>
    <row r="132" spans="1:9" ht="15.75" customHeight="1">
      <c r="A132" s="749" t="s">
        <v>62</v>
      </c>
      <c r="B132" s="65" t="s">
        <v>1015</v>
      </c>
      <c r="C132" s="65" t="s">
        <v>527</v>
      </c>
      <c r="D132" s="65" t="s">
        <v>594</v>
      </c>
      <c r="E132" s="65">
        <v>5226100</v>
      </c>
      <c r="F132" s="65" t="s">
        <v>275</v>
      </c>
      <c r="G132" s="742">
        <f>SUM(H132:I132)</f>
        <v>1683.7</v>
      </c>
      <c r="H132" s="742">
        <v>83.8</v>
      </c>
      <c r="I132" s="742">
        <v>1599.9</v>
      </c>
    </row>
    <row r="133" spans="1:9" ht="15.75" customHeight="1">
      <c r="A133" s="749"/>
      <c r="B133" s="65" t="s">
        <v>1015</v>
      </c>
      <c r="C133" s="65" t="s">
        <v>527</v>
      </c>
      <c r="D133" s="65" t="s">
        <v>594</v>
      </c>
      <c r="E133" s="65">
        <v>5226100</v>
      </c>
      <c r="F133" s="65" t="s">
        <v>1005</v>
      </c>
      <c r="G133" s="742">
        <f>SUM(H133:I133)</f>
        <v>50519.7</v>
      </c>
      <c r="H133" s="742">
        <v>2523.2</v>
      </c>
      <c r="I133" s="742">
        <v>47996.5</v>
      </c>
    </row>
    <row r="134" spans="1:9" ht="22.5" customHeight="1">
      <c r="A134" s="751" t="s">
        <v>959</v>
      </c>
      <c r="B134" s="65" t="s">
        <v>1015</v>
      </c>
      <c r="C134" s="65" t="s">
        <v>527</v>
      </c>
      <c r="D134" s="65" t="s">
        <v>594</v>
      </c>
      <c r="E134" s="65" t="s">
        <v>958</v>
      </c>
      <c r="F134" s="65"/>
      <c r="G134" s="742">
        <f>SUM(H134:I134)</f>
        <v>11000</v>
      </c>
      <c r="H134" s="742">
        <f>SUM(H135)</f>
        <v>11000</v>
      </c>
      <c r="I134" s="742"/>
    </row>
    <row r="135" spans="1:9" ht="22.5" customHeight="1">
      <c r="A135" s="745" t="s">
        <v>957</v>
      </c>
      <c r="B135" s="65" t="s">
        <v>1015</v>
      </c>
      <c r="C135" s="65" t="s">
        <v>527</v>
      </c>
      <c r="D135" s="65" t="s">
        <v>594</v>
      </c>
      <c r="E135" s="65" t="s">
        <v>958</v>
      </c>
      <c r="F135" s="65" t="s">
        <v>1005</v>
      </c>
      <c r="G135" s="742">
        <f>SUM(H135:I135)</f>
        <v>11000</v>
      </c>
      <c r="H135" s="742">
        <f>SUM('Анал.табл.'!T159)</f>
        <v>11000</v>
      </c>
      <c r="I135" s="742"/>
    </row>
    <row r="136" spans="1:9" ht="15" customHeight="1">
      <c r="A136" s="744" t="s">
        <v>52</v>
      </c>
      <c r="B136" s="65" t="s">
        <v>1015</v>
      </c>
      <c r="C136" s="65" t="s">
        <v>527</v>
      </c>
      <c r="D136" s="65" t="s">
        <v>594</v>
      </c>
      <c r="E136" s="65">
        <v>7950000</v>
      </c>
      <c r="F136" s="65"/>
      <c r="G136" s="742">
        <f t="shared" si="5"/>
        <v>75738.8</v>
      </c>
      <c r="H136" s="742">
        <f>SUM(H137:H138)</f>
        <v>75738.8</v>
      </c>
      <c r="I136" s="742"/>
    </row>
    <row r="137" spans="1:9" ht="40.5" customHeight="1">
      <c r="A137" s="744" t="s">
        <v>76</v>
      </c>
      <c r="B137" s="65" t="s">
        <v>1015</v>
      </c>
      <c r="C137" s="65" t="s">
        <v>527</v>
      </c>
      <c r="D137" s="65" t="s">
        <v>594</v>
      </c>
      <c r="E137" s="65">
        <v>7950000</v>
      </c>
      <c r="F137" s="65" t="s">
        <v>276</v>
      </c>
      <c r="G137" s="742">
        <f t="shared" si="5"/>
        <v>24809</v>
      </c>
      <c r="H137" s="742">
        <f>SUM('Анал.табл.'!T154)</f>
        <v>24809</v>
      </c>
      <c r="I137" s="742"/>
    </row>
    <row r="138" spans="1:9" ht="54.75" customHeight="1">
      <c r="A138" s="744" t="s">
        <v>1111</v>
      </c>
      <c r="B138" s="65" t="s">
        <v>1015</v>
      </c>
      <c r="C138" s="65" t="s">
        <v>527</v>
      </c>
      <c r="D138" s="65" t="s">
        <v>594</v>
      </c>
      <c r="E138" s="65">
        <v>7950000</v>
      </c>
      <c r="F138" s="65">
        <v>500</v>
      </c>
      <c r="G138" s="742">
        <f t="shared" si="5"/>
        <v>50929.8</v>
      </c>
      <c r="H138" s="742">
        <f>SUM('Анал.табл.'!T155)</f>
        <v>50929.8</v>
      </c>
      <c r="I138" s="742"/>
    </row>
    <row r="139" spans="1:9" ht="14.25" customHeight="1">
      <c r="A139" s="744" t="s">
        <v>308</v>
      </c>
      <c r="B139" s="65" t="s">
        <v>1015</v>
      </c>
      <c r="C139" s="65" t="s">
        <v>546</v>
      </c>
      <c r="D139" s="65"/>
      <c r="E139" s="65"/>
      <c r="F139" s="65"/>
      <c r="G139" s="742">
        <f aca="true" t="shared" si="6" ref="G139:G205">SUM(H139:I139)</f>
        <v>299482.4</v>
      </c>
      <c r="H139" s="742">
        <f>SUM(H140+H147+H158)</f>
        <v>156100.3</v>
      </c>
      <c r="I139" s="742">
        <f>SUM(I140+I147+I158)</f>
        <v>143382.1</v>
      </c>
    </row>
    <row r="140" spans="1:9" ht="14.25" customHeight="1">
      <c r="A140" s="744" t="s">
        <v>905</v>
      </c>
      <c r="B140" s="65" t="s">
        <v>1015</v>
      </c>
      <c r="C140" s="65" t="s">
        <v>546</v>
      </c>
      <c r="D140" s="65" t="s">
        <v>591</v>
      </c>
      <c r="E140" s="65"/>
      <c r="F140" s="65"/>
      <c r="G140" s="742">
        <f t="shared" si="6"/>
        <v>161564</v>
      </c>
      <c r="H140" s="742">
        <f>SUM(H141+H146)</f>
        <v>25188.3</v>
      </c>
      <c r="I140" s="742">
        <f>SUM(I141)</f>
        <v>136375.7</v>
      </c>
    </row>
    <row r="141" spans="1:10" ht="14.25" customHeight="1">
      <c r="A141" s="744" t="s">
        <v>310</v>
      </c>
      <c r="B141" s="65" t="s">
        <v>1015</v>
      </c>
      <c r="C141" s="65" t="s">
        <v>546</v>
      </c>
      <c r="D141" s="65" t="s">
        <v>591</v>
      </c>
      <c r="E141" s="65">
        <v>5220000</v>
      </c>
      <c r="F141" s="65"/>
      <c r="G141" s="742">
        <f>SUM(H141:I141)</f>
        <v>145564</v>
      </c>
      <c r="H141" s="742">
        <f>SUM(H142+H145)</f>
        <v>9188.3</v>
      </c>
      <c r="I141" s="742">
        <f>SUM(I142+I145)</f>
        <v>136375.7</v>
      </c>
      <c r="J141" s="743"/>
    </row>
    <row r="142" spans="1:9" ht="14.25" customHeight="1">
      <c r="A142" s="744" t="s">
        <v>1112</v>
      </c>
      <c r="B142" s="65" t="s">
        <v>1015</v>
      </c>
      <c r="C142" s="65" t="s">
        <v>546</v>
      </c>
      <c r="D142" s="65" t="s">
        <v>591</v>
      </c>
      <c r="E142" s="65">
        <v>5225600</v>
      </c>
      <c r="F142" s="65" t="s">
        <v>275</v>
      </c>
      <c r="G142" s="742">
        <f t="shared" si="6"/>
        <v>45021.3</v>
      </c>
      <c r="H142" s="742">
        <f>SUM(H144+H143)</f>
        <v>1936.5</v>
      </c>
      <c r="I142" s="742">
        <f>SUM(I144+I143)</f>
        <v>43084.8</v>
      </c>
    </row>
    <row r="143" spans="1:9" ht="36" customHeight="1">
      <c r="A143" s="744" t="s">
        <v>1029</v>
      </c>
      <c r="B143" s="65" t="s">
        <v>1015</v>
      </c>
      <c r="C143" s="65" t="s">
        <v>546</v>
      </c>
      <c r="D143" s="65" t="s">
        <v>591</v>
      </c>
      <c r="E143" s="65">
        <v>5225602</v>
      </c>
      <c r="F143" s="65" t="s">
        <v>277</v>
      </c>
      <c r="G143" s="742">
        <f t="shared" si="6"/>
        <v>16000</v>
      </c>
      <c r="H143" s="752">
        <v>0</v>
      </c>
      <c r="I143" s="752">
        <f>SUM('Анал.табл.'!U189)</f>
        <v>16000</v>
      </c>
    </row>
    <row r="144" spans="1:9" ht="25.5" customHeight="1">
      <c r="A144" s="744" t="s">
        <v>279</v>
      </c>
      <c r="B144" s="65" t="s">
        <v>1015</v>
      </c>
      <c r="C144" s="65" t="s">
        <v>546</v>
      </c>
      <c r="D144" s="65" t="s">
        <v>591</v>
      </c>
      <c r="E144" s="65">
        <v>5225603</v>
      </c>
      <c r="F144" s="65" t="s">
        <v>275</v>
      </c>
      <c r="G144" s="742">
        <f t="shared" si="6"/>
        <v>29021.3</v>
      </c>
      <c r="H144" s="742">
        <f>SUM('Анал.табл.'!T191+'Анал.табл.'!T190)</f>
        <v>1936.5</v>
      </c>
      <c r="I144" s="742">
        <f>SUM('Анал.табл.'!U191+'Анал.табл.'!U190)</f>
        <v>27084.8</v>
      </c>
    </row>
    <row r="145" spans="1:9" ht="39" customHeight="1">
      <c r="A145" s="744" t="s">
        <v>492</v>
      </c>
      <c r="B145" s="65" t="s">
        <v>1015</v>
      </c>
      <c r="C145" s="65" t="s">
        <v>546</v>
      </c>
      <c r="D145" s="65" t="s">
        <v>591</v>
      </c>
      <c r="E145" s="65" t="s">
        <v>539</v>
      </c>
      <c r="F145" s="65" t="s">
        <v>275</v>
      </c>
      <c r="G145" s="742">
        <f t="shared" si="6"/>
        <v>100542.7</v>
      </c>
      <c r="H145" s="742">
        <f>SUM('Анал.табл.'!T192)</f>
        <v>7251.8</v>
      </c>
      <c r="I145" s="742">
        <f>SUM('Анал.табл.'!U192)</f>
        <v>93290.9</v>
      </c>
    </row>
    <row r="146" spans="1:9" ht="27.75" customHeight="1">
      <c r="A146" s="744" t="s">
        <v>1029</v>
      </c>
      <c r="B146" s="65" t="s">
        <v>1015</v>
      </c>
      <c r="C146" s="65" t="s">
        <v>546</v>
      </c>
      <c r="D146" s="65" t="s">
        <v>591</v>
      </c>
      <c r="E146" s="65" t="s">
        <v>323</v>
      </c>
      <c r="F146" s="65" t="s">
        <v>277</v>
      </c>
      <c r="G146" s="753">
        <f t="shared" si="6"/>
        <v>16000</v>
      </c>
      <c r="H146" s="752">
        <f>SUM('Анал.табл.'!T189)</f>
        <v>16000</v>
      </c>
      <c r="I146" s="754"/>
    </row>
    <row r="147" spans="1:9" ht="14.25" customHeight="1">
      <c r="A147" s="744" t="s">
        <v>512</v>
      </c>
      <c r="B147" s="65" t="s">
        <v>1015</v>
      </c>
      <c r="C147" s="65" t="s">
        <v>546</v>
      </c>
      <c r="D147" s="65" t="s">
        <v>593</v>
      </c>
      <c r="E147" s="65"/>
      <c r="F147" s="65"/>
      <c r="G147" s="742">
        <f>SUM(H147:I147)</f>
        <v>134417.59999999998</v>
      </c>
      <c r="H147" s="742">
        <f>SUM(H149+H151+H157+H148)</f>
        <v>128828.09999999999</v>
      </c>
      <c r="I147" s="742">
        <f>SUM(I149+I151+I154+I157)</f>
        <v>5589.5</v>
      </c>
    </row>
    <row r="148" spans="1:9" ht="14.25" customHeight="1">
      <c r="A148" s="744"/>
      <c r="B148" s="65" t="s">
        <v>1015</v>
      </c>
      <c r="C148" s="65" t="s">
        <v>546</v>
      </c>
      <c r="D148" s="65" t="s">
        <v>593</v>
      </c>
      <c r="E148" s="65" t="s">
        <v>96</v>
      </c>
      <c r="F148" s="65" t="s">
        <v>275</v>
      </c>
      <c r="G148" s="742">
        <f>SUM(H148:I148)</f>
        <v>70</v>
      </c>
      <c r="H148" s="742">
        <v>70</v>
      </c>
      <c r="I148" s="742"/>
    </row>
    <row r="149" spans="1:9" ht="14.25" customHeight="1">
      <c r="A149" s="744" t="s">
        <v>1113</v>
      </c>
      <c r="B149" s="65" t="s">
        <v>1015</v>
      </c>
      <c r="C149" s="65" t="s">
        <v>546</v>
      </c>
      <c r="D149" s="65" t="s">
        <v>593</v>
      </c>
      <c r="E149" s="65">
        <v>4230000</v>
      </c>
      <c r="F149" s="65"/>
      <c r="G149" s="742">
        <f t="shared" si="6"/>
        <v>108885.09999999999</v>
      </c>
      <c r="H149" s="742">
        <f>SUM(H150)</f>
        <v>108155.59999999999</v>
      </c>
      <c r="I149" s="742">
        <f>SUM(I150)</f>
        <v>729.5</v>
      </c>
    </row>
    <row r="150" spans="1:9" ht="14.25" customHeight="1">
      <c r="A150" s="744" t="s">
        <v>113</v>
      </c>
      <c r="B150" s="65" t="s">
        <v>1015</v>
      </c>
      <c r="C150" s="65" t="s">
        <v>546</v>
      </c>
      <c r="D150" s="65" t="s">
        <v>593</v>
      </c>
      <c r="E150" s="65">
        <v>4239900</v>
      </c>
      <c r="F150" s="65" t="s">
        <v>277</v>
      </c>
      <c r="G150" s="742">
        <f t="shared" si="6"/>
        <v>108885.09999999999</v>
      </c>
      <c r="H150" s="742">
        <f>SUM('Анал.табл.'!T207:T209)+'Анал.табл.'!T237</f>
        <v>108155.59999999999</v>
      </c>
      <c r="I150" s="742">
        <f>'Анал.табл.'!U208+'Анал.табл.'!U209</f>
        <v>729.5</v>
      </c>
    </row>
    <row r="151" spans="1:9" ht="25.5" customHeight="1">
      <c r="A151" s="744" t="s">
        <v>310</v>
      </c>
      <c r="B151" s="65" t="s">
        <v>1015</v>
      </c>
      <c r="C151" s="65" t="s">
        <v>546</v>
      </c>
      <c r="D151" s="65" t="s">
        <v>593</v>
      </c>
      <c r="E151" s="65" t="s">
        <v>1003</v>
      </c>
      <c r="F151" s="65"/>
      <c r="G151" s="742">
        <f>SUM(G155+G152)</f>
        <v>20050</v>
      </c>
      <c r="H151" s="742">
        <f>SUM(H155+H154)</f>
        <v>20085.3</v>
      </c>
      <c r="I151" s="742">
        <f>SUM(I155+I152)</f>
        <v>50</v>
      </c>
    </row>
    <row r="152" spans="1:9" ht="25.5" customHeight="1">
      <c r="A152" s="744" t="s">
        <v>281</v>
      </c>
      <c r="B152" s="65" t="s">
        <v>1015</v>
      </c>
      <c r="C152" s="65" t="s">
        <v>546</v>
      </c>
      <c r="D152" s="65" t="s">
        <v>593</v>
      </c>
      <c r="E152" s="65">
        <v>5222800</v>
      </c>
      <c r="F152" s="65" t="s">
        <v>277</v>
      </c>
      <c r="G152" s="742">
        <f>SUM(G153)</f>
        <v>50</v>
      </c>
      <c r="H152" s="742"/>
      <c r="I152" s="742">
        <f>SUM(I153)</f>
        <v>50</v>
      </c>
    </row>
    <row r="153" spans="1:9" ht="13.5" customHeight="1">
      <c r="A153" s="744" t="s">
        <v>282</v>
      </c>
      <c r="B153" s="65" t="s">
        <v>1015</v>
      </c>
      <c r="C153" s="65" t="s">
        <v>546</v>
      </c>
      <c r="D153" s="65" t="s">
        <v>593</v>
      </c>
      <c r="E153" s="65">
        <v>5222801</v>
      </c>
      <c r="F153" s="65" t="s">
        <v>277</v>
      </c>
      <c r="G153" s="742">
        <f>SUM(H153:I153)</f>
        <v>50</v>
      </c>
      <c r="H153" s="742"/>
      <c r="I153" s="742">
        <f>SUM('Анал.табл.'!U234)</f>
        <v>50</v>
      </c>
    </row>
    <row r="154" spans="1:9" ht="25.5" customHeight="1">
      <c r="A154" s="744" t="s">
        <v>279</v>
      </c>
      <c r="B154" s="65" t="s">
        <v>1015</v>
      </c>
      <c r="C154" s="65" t="s">
        <v>546</v>
      </c>
      <c r="D154" s="65" t="s">
        <v>593</v>
      </c>
      <c r="E154" s="65">
        <v>5225603</v>
      </c>
      <c r="F154" s="65" t="s">
        <v>275</v>
      </c>
      <c r="G154" s="742">
        <f>SUM(H154:I154)</f>
        <v>2826.5</v>
      </c>
      <c r="H154" s="742">
        <f>SUM('Анал.табл.'!T238)</f>
        <v>85.3</v>
      </c>
      <c r="I154" s="742">
        <f>'Анал.табл.'!U238</f>
        <v>2741.2</v>
      </c>
    </row>
    <row r="155" spans="1:9" ht="39" customHeight="1">
      <c r="A155" s="744" t="s">
        <v>609</v>
      </c>
      <c r="B155" s="65" t="s">
        <v>1015</v>
      </c>
      <c r="C155" s="65" t="s">
        <v>546</v>
      </c>
      <c r="D155" s="65" t="s">
        <v>593</v>
      </c>
      <c r="E155" s="65" t="s">
        <v>541</v>
      </c>
      <c r="F155" s="65" t="s">
        <v>275</v>
      </c>
      <c r="G155" s="742">
        <f>SUM(G156)</f>
        <v>20000</v>
      </c>
      <c r="H155" s="742">
        <f>SUM(H156)</f>
        <v>20000</v>
      </c>
      <c r="I155" s="742">
        <f>SUM(I156)</f>
        <v>0</v>
      </c>
    </row>
    <row r="156" spans="1:9" ht="41.25" customHeight="1">
      <c r="A156" s="745" t="s">
        <v>413</v>
      </c>
      <c r="B156" s="65" t="s">
        <v>1015</v>
      </c>
      <c r="C156" s="65" t="s">
        <v>546</v>
      </c>
      <c r="D156" s="65" t="s">
        <v>593</v>
      </c>
      <c r="E156" s="65" t="s">
        <v>540</v>
      </c>
      <c r="F156" s="65" t="s">
        <v>275</v>
      </c>
      <c r="G156" s="742">
        <f t="shared" si="6"/>
        <v>20000</v>
      </c>
      <c r="H156" s="742">
        <f>SUM('Анал.табл.'!T241)</f>
        <v>20000</v>
      </c>
      <c r="I156" s="742">
        <f>SUM('Анал.табл.'!U236)</f>
        <v>0</v>
      </c>
    </row>
    <row r="157" spans="1:9" ht="27.75" customHeight="1">
      <c r="A157" s="745" t="s">
        <v>584</v>
      </c>
      <c r="B157" s="65" t="s">
        <v>1015</v>
      </c>
      <c r="C157" s="65" t="s">
        <v>546</v>
      </c>
      <c r="D157" s="65" t="s">
        <v>593</v>
      </c>
      <c r="E157" s="65" t="s">
        <v>323</v>
      </c>
      <c r="F157" s="65" t="s">
        <v>1005</v>
      </c>
      <c r="G157" s="742">
        <f t="shared" si="6"/>
        <v>2586</v>
      </c>
      <c r="H157" s="742">
        <v>517.2</v>
      </c>
      <c r="I157" s="742">
        <v>2068.8</v>
      </c>
    </row>
    <row r="158" spans="1:9" ht="15.75" customHeight="1">
      <c r="A158" s="744" t="s">
        <v>950</v>
      </c>
      <c r="B158" s="65" t="s">
        <v>1015</v>
      </c>
      <c r="C158" s="65" t="s">
        <v>546</v>
      </c>
      <c r="D158" s="65" t="s">
        <v>546</v>
      </c>
      <c r="E158" s="65"/>
      <c r="F158" s="65"/>
      <c r="G158" s="742">
        <f t="shared" si="6"/>
        <v>3500.8</v>
      </c>
      <c r="H158" s="742">
        <f>SUM(H159)</f>
        <v>2083.9</v>
      </c>
      <c r="I158" s="742">
        <f>SUM(I159)</f>
        <v>1416.9</v>
      </c>
    </row>
    <row r="159" spans="1:9" ht="27" customHeight="1">
      <c r="A159" s="744" t="s">
        <v>559</v>
      </c>
      <c r="B159" s="65" t="s">
        <v>1015</v>
      </c>
      <c r="C159" s="65" t="s">
        <v>546</v>
      </c>
      <c r="D159" s="65" t="s">
        <v>546</v>
      </c>
      <c r="E159" s="65" t="s">
        <v>1081</v>
      </c>
      <c r="F159" s="65"/>
      <c r="G159" s="742">
        <f t="shared" si="6"/>
        <v>3500.8</v>
      </c>
      <c r="H159" s="742">
        <f>SUM(H160)</f>
        <v>2083.9</v>
      </c>
      <c r="I159" s="742">
        <f>SUM(I160)</f>
        <v>1416.9</v>
      </c>
    </row>
    <row r="160" spans="1:9" ht="15.75" customHeight="1">
      <c r="A160" s="744" t="s">
        <v>59</v>
      </c>
      <c r="B160" s="65" t="s">
        <v>1015</v>
      </c>
      <c r="C160" s="65" t="s">
        <v>546</v>
      </c>
      <c r="D160" s="65" t="s">
        <v>546</v>
      </c>
      <c r="E160" s="65" t="s">
        <v>1081</v>
      </c>
      <c r="F160" s="65"/>
      <c r="G160" s="742">
        <f>SUM(H160:I160)</f>
        <v>3500.8</v>
      </c>
      <c r="H160" s="742">
        <f>SUM('Анал.табл.'!T294:T298)</f>
        <v>2083.9</v>
      </c>
      <c r="I160" s="742">
        <f>SUM('Анал.табл.'!U294:U298)</f>
        <v>1416.9</v>
      </c>
    </row>
    <row r="161" spans="1:9" ht="15.75" customHeight="1">
      <c r="A161" s="744" t="s">
        <v>114</v>
      </c>
      <c r="B161" s="65" t="s">
        <v>1015</v>
      </c>
      <c r="C161" s="65" t="s">
        <v>545</v>
      </c>
      <c r="D161" s="65"/>
      <c r="E161" s="65"/>
      <c r="F161" s="65"/>
      <c r="G161" s="742">
        <f t="shared" si="6"/>
        <v>237566.30000000002</v>
      </c>
      <c r="H161" s="742">
        <f>SUM(H162)</f>
        <v>87861.29999999999</v>
      </c>
      <c r="I161" s="742">
        <f>SUM(I162)</f>
        <v>149705.00000000003</v>
      </c>
    </row>
    <row r="162" spans="1:9" ht="15.75" customHeight="1">
      <c r="A162" s="744" t="s">
        <v>975</v>
      </c>
      <c r="B162" s="65" t="s">
        <v>1015</v>
      </c>
      <c r="C162" s="65" t="s">
        <v>545</v>
      </c>
      <c r="D162" s="65" t="s">
        <v>591</v>
      </c>
      <c r="E162" s="65"/>
      <c r="F162" s="65"/>
      <c r="G162" s="742">
        <f>SUM(H162:I162)</f>
        <v>237566.30000000002</v>
      </c>
      <c r="H162" s="742">
        <f>SUM(H164+H166+H172+H175+H177+H181+H163+H179)</f>
        <v>87861.29999999999</v>
      </c>
      <c r="I162" s="742">
        <f>SUM(I164+I166+I172+I175+I177+I181)</f>
        <v>149705.00000000003</v>
      </c>
    </row>
    <row r="163" spans="1:9" ht="26.25" customHeight="1" hidden="1">
      <c r="A163" s="744" t="s">
        <v>1062</v>
      </c>
      <c r="B163" s="65" t="s">
        <v>1015</v>
      </c>
      <c r="C163" s="65" t="s">
        <v>545</v>
      </c>
      <c r="D163" s="65" t="s">
        <v>591</v>
      </c>
      <c r="E163" s="65" t="s">
        <v>1063</v>
      </c>
      <c r="F163" s="65" t="s">
        <v>275</v>
      </c>
      <c r="G163" s="742">
        <f t="shared" si="6"/>
        <v>0</v>
      </c>
      <c r="H163" s="742">
        <v>0</v>
      </c>
      <c r="I163" s="742"/>
    </row>
    <row r="164" spans="1:9" ht="29.25" customHeight="1">
      <c r="A164" s="744" t="s">
        <v>115</v>
      </c>
      <c r="B164" s="65" t="s">
        <v>1015</v>
      </c>
      <c r="C164" s="65" t="s">
        <v>545</v>
      </c>
      <c r="D164" s="65" t="s">
        <v>591</v>
      </c>
      <c r="E164" s="65" t="s">
        <v>530</v>
      </c>
      <c r="F164" s="65"/>
      <c r="G164" s="742">
        <f t="shared" si="6"/>
        <v>122.1</v>
      </c>
      <c r="H164" s="742"/>
      <c r="I164" s="742">
        <f>SUM(I165)</f>
        <v>122.1</v>
      </c>
    </row>
    <row r="165" spans="1:9" ht="27" customHeight="1">
      <c r="A165" s="744" t="s">
        <v>116</v>
      </c>
      <c r="B165" s="65" t="s">
        <v>1015</v>
      </c>
      <c r="C165" s="65" t="s">
        <v>545</v>
      </c>
      <c r="D165" s="65" t="s">
        <v>591</v>
      </c>
      <c r="E165" s="65" t="s">
        <v>530</v>
      </c>
      <c r="F165" s="65" t="s">
        <v>277</v>
      </c>
      <c r="G165" s="742">
        <f t="shared" si="6"/>
        <v>122.1</v>
      </c>
      <c r="H165" s="742"/>
      <c r="I165" s="742">
        <f>SUM('Анал.табл.'!U315)</f>
        <v>122.1</v>
      </c>
    </row>
    <row r="166" spans="1:9" ht="14.25" customHeight="1">
      <c r="A166" s="744" t="s">
        <v>310</v>
      </c>
      <c r="B166" s="65" t="s">
        <v>1015</v>
      </c>
      <c r="C166" s="65" t="s">
        <v>545</v>
      </c>
      <c r="D166" s="65" t="s">
        <v>591</v>
      </c>
      <c r="E166" s="65">
        <v>5220000</v>
      </c>
      <c r="F166" s="65"/>
      <c r="G166" s="742">
        <f t="shared" si="6"/>
        <v>158066.50000000003</v>
      </c>
      <c r="H166" s="742">
        <f>SUM(H167+H170)</f>
        <v>11545.1</v>
      </c>
      <c r="I166" s="742">
        <f>SUM(I167+I170)</f>
        <v>146521.40000000002</v>
      </c>
    </row>
    <row r="167" spans="1:9" ht="27" customHeight="1">
      <c r="A167" s="744" t="s">
        <v>281</v>
      </c>
      <c r="B167" s="65" t="s">
        <v>1015</v>
      </c>
      <c r="C167" s="65" t="s">
        <v>545</v>
      </c>
      <c r="D167" s="65" t="s">
        <v>591</v>
      </c>
      <c r="E167" s="65" t="s">
        <v>543</v>
      </c>
      <c r="F167" s="65"/>
      <c r="G167" s="742">
        <f t="shared" si="6"/>
        <v>94538.1</v>
      </c>
      <c r="H167" s="742">
        <f>SUM(H168:H169)</f>
        <v>4945.5</v>
      </c>
      <c r="I167" s="742">
        <f>SUM(I168:I169)</f>
        <v>89592.6</v>
      </c>
    </row>
    <row r="168" spans="1:9" ht="14.25" customHeight="1">
      <c r="A168" s="744" t="s">
        <v>117</v>
      </c>
      <c r="B168" s="65" t="s">
        <v>1015</v>
      </c>
      <c r="C168" s="65" t="s">
        <v>545</v>
      </c>
      <c r="D168" s="65" t="s">
        <v>591</v>
      </c>
      <c r="E168" s="65">
        <v>5222806</v>
      </c>
      <c r="F168" s="65" t="s">
        <v>277</v>
      </c>
      <c r="G168" s="742">
        <f t="shared" si="6"/>
        <v>2253.9</v>
      </c>
      <c r="H168" s="742">
        <f>SUM('Анал.табл.'!T317)</f>
        <v>331.3</v>
      </c>
      <c r="I168" s="742">
        <f>SUM('Анал.табл.'!U316)</f>
        <v>1922.6</v>
      </c>
    </row>
    <row r="169" spans="1:9" ht="27.75" customHeight="1">
      <c r="A169" s="744" t="s">
        <v>118</v>
      </c>
      <c r="B169" s="65" t="s">
        <v>1015</v>
      </c>
      <c r="C169" s="65" t="s">
        <v>545</v>
      </c>
      <c r="D169" s="65" t="s">
        <v>591</v>
      </c>
      <c r="E169" s="65">
        <v>5222811</v>
      </c>
      <c r="F169" s="65" t="s">
        <v>275</v>
      </c>
      <c r="G169" s="742">
        <f t="shared" si="6"/>
        <v>92284.2</v>
      </c>
      <c r="H169" s="742">
        <f>SUM('Анал.табл.'!T349)</f>
        <v>4614.2</v>
      </c>
      <c r="I169" s="742">
        <f>SUM('Анал.табл.'!U349)</f>
        <v>87670</v>
      </c>
    </row>
    <row r="170" spans="1:9" ht="42" customHeight="1">
      <c r="A170" s="744" t="s">
        <v>609</v>
      </c>
      <c r="B170" s="65" t="s">
        <v>1015</v>
      </c>
      <c r="C170" s="65" t="s">
        <v>545</v>
      </c>
      <c r="D170" s="65" t="s">
        <v>591</v>
      </c>
      <c r="E170" s="65" t="s">
        <v>541</v>
      </c>
      <c r="F170" s="65" t="s">
        <v>275</v>
      </c>
      <c r="G170" s="742">
        <f t="shared" si="6"/>
        <v>63528.4</v>
      </c>
      <c r="H170" s="742">
        <f>SUM(H171)</f>
        <v>6599.6</v>
      </c>
      <c r="I170" s="742">
        <f>SUM(I171)</f>
        <v>56928.8</v>
      </c>
    </row>
    <row r="171" spans="1:9" ht="40.5" customHeight="1">
      <c r="A171" s="745" t="s">
        <v>1071</v>
      </c>
      <c r="B171" s="65" t="s">
        <v>1015</v>
      </c>
      <c r="C171" s="65" t="s">
        <v>545</v>
      </c>
      <c r="D171" s="65" t="s">
        <v>591</v>
      </c>
      <c r="E171" s="65" t="s">
        <v>542</v>
      </c>
      <c r="F171" s="65" t="s">
        <v>275</v>
      </c>
      <c r="G171" s="742">
        <f t="shared" si="6"/>
        <v>63528.4</v>
      </c>
      <c r="H171" s="742">
        <f>SUM('Анал.табл.'!T348)</f>
        <v>6599.6</v>
      </c>
      <c r="I171" s="742">
        <f>SUM('Анал.табл.'!U348)</f>
        <v>56928.8</v>
      </c>
    </row>
    <row r="172" spans="1:9" ht="27" customHeight="1">
      <c r="A172" s="744" t="s">
        <v>119</v>
      </c>
      <c r="B172" s="65" t="s">
        <v>1015</v>
      </c>
      <c r="C172" s="65" t="s">
        <v>545</v>
      </c>
      <c r="D172" s="65" t="s">
        <v>591</v>
      </c>
      <c r="E172" s="65">
        <v>4400000</v>
      </c>
      <c r="F172" s="65"/>
      <c r="G172" s="742">
        <f t="shared" si="6"/>
        <v>25873.2</v>
      </c>
      <c r="H172" s="742">
        <f>SUM(H173+H174)</f>
        <v>25019</v>
      </c>
      <c r="I172" s="742">
        <f>SUM(I173+I174)</f>
        <v>854.2</v>
      </c>
    </row>
    <row r="173" spans="1:9" ht="14.25" customHeight="1">
      <c r="A173" s="744" t="s">
        <v>113</v>
      </c>
      <c r="B173" s="65" t="s">
        <v>1015</v>
      </c>
      <c r="C173" s="65" t="s">
        <v>545</v>
      </c>
      <c r="D173" s="65" t="s">
        <v>591</v>
      </c>
      <c r="E173" s="65">
        <v>4409900</v>
      </c>
      <c r="F173" s="65" t="s">
        <v>277</v>
      </c>
      <c r="G173" s="742">
        <f>SUM(H173:I173)</f>
        <v>8129.3</v>
      </c>
      <c r="H173" s="742">
        <f>SUM('Анал.табл.'!T311)</f>
        <v>8129.3</v>
      </c>
      <c r="I173" s="742"/>
    </row>
    <row r="174" spans="1:9" ht="14.25" customHeight="1">
      <c r="A174" s="744" t="s">
        <v>552</v>
      </c>
      <c r="B174" s="65" t="s">
        <v>1015</v>
      </c>
      <c r="C174" s="65" t="s">
        <v>545</v>
      </c>
      <c r="D174" s="65" t="s">
        <v>591</v>
      </c>
      <c r="E174" s="65">
        <v>4409901</v>
      </c>
      <c r="F174" s="65" t="s">
        <v>685</v>
      </c>
      <c r="G174" s="742">
        <f>SUM(H174:I174)</f>
        <v>17743.9</v>
      </c>
      <c r="H174" s="742">
        <f>'Анал.табл.'!T312</f>
        <v>16889.7</v>
      </c>
      <c r="I174" s="742">
        <f>'Анал.табл.'!U312</f>
        <v>854.2</v>
      </c>
    </row>
    <row r="175" spans="1:9" ht="14.25" customHeight="1">
      <c r="A175" s="744" t="s">
        <v>120</v>
      </c>
      <c r="B175" s="65" t="s">
        <v>1015</v>
      </c>
      <c r="C175" s="65" t="s">
        <v>545</v>
      </c>
      <c r="D175" s="65" t="s">
        <v>591</v>
      </c>
      <c r="E175" s="65">
        <v>4410000</v>
      </c>
      <c r="F175" s="65"/>
      <c r="G175" s="742">
        <f t="shared" si="6"/>
        <v>19990.6</v>
      </c>
      <c r="H175" s="742">
        <f>SUM(H176)</f>
        <v>18916.3</v>
      </c>
      <c r="I175" s="742">
        <f>SUM(I176)</f>
        <v>1074.3</v>
      </c>
    </row>
    <row r="176" spans="1:9" ht="14.25" customHeight="1">
      <c r="A176" s="744" t="s">
        <v>113</v>
      </c>
      <c r="B176" s="65" t="s">
        <v>1015</v>
      </c>
      <c r="C176" s="65" t="s">
        <v>545</v>
      </c>
      <c r="D176" s="65" t="s">
        <v>591</v>
      </c>
      <c r="E176" s="65">
        <v>4419900</v>
      </c>
      <c r="F176" s="65" t="s">
        <v>277</v>
      </c>
      <c r="G176" s="742">
        <f t="shared" si="6"/>
        <v>19990.6</v>
      </c>
      <c r="H176" s="742">
        <f>SUM('Анал.табл.'!T313)</f>
        <v>18916.3</v>
      </c>
      <c r="I176" s="742">
        <f>SUM('Анал.табл.'!U313)</f>
        <v>1074.3</v>
      </c>
    </row>
    <row r="177" spans="1:9" ht="14.25" customHeight="1">
      <c r="A177" s="744" t="s">
        <v>121</v>
      </c>
      <c r="B177" s="65" t="s">
        <v>1015</v>
      </c>
      <c r="C177" s="65" t="s">
        <v>545</v>
      </c>
      <c r="D177" s="65" t="s">
        <v>591</v>
      </c>
      <c r="E177" s="65">
        <v>4420000</v>
      </c>
      <c r="F177" s="65"/>
      <c r="G177" s="742">
        <f t="shared" si="6"/>
        <v>24151.2</v>
      </c>
      <c r="H177" s="742">
        <f>SUM(H178)</f>
        <v>23018.2</v>
      </c>
      <c r="I177" s="742">
        <f>SUM(I178)</f>
        <v>1133</v>
      </c>
    </row>
    <row r="178" spans="1:9" ht="15" customHeight="1">
      <c r="A178" s="744" t="s">
        <v>113</v>
      </c>
      <c r="B178" s="65" t="s">
        <v>1015</v>
      </c>
      <c r="C178" s="65" t="s">
        <v>545</v>
      </c>
      <c r="D178" s="65" t="s">
        <v>591</v>
      </c>
      <c r="E178" s="65">
        <v>4429900</v>
      </c>
      <c r="F178" s="65" t="s">
        <v>277</v>
      </c>
      <c r="G178" s="742">
        <f t="shared" si="6"/>
        <v>24151.2</v>
      </c>
      <c r="H178" s="742">
        <f>SUM('Анал.табл.'!T314)</f>
        <v>23018.2</v>
      </c>
      <c r="I178" s="742">
        <f>SUM('Анал.табл.'!U314)</f>
        <v>1133</v>
      </c>
    </row>
    <row r="179" spans="1:9" ht="25.5" customHeight="1">
      <c r="A179" s="744" t="s">
        <v>115</v>
      </c>
      <c r="B179" s="65" t="s">
        <v>1015</v>
      </c>
      <c r="C179" s="65" t="s">
        <v>545</v>
      </c>
      <c r="D179" s="65" t="s">
        <v>591</v>
      </c>
      <c r="E179" s="65" t="s">
        <v>927</v>
      </c>
      <c r="F179" s="65"/>
      <c r="G179" s="742">
        <f>SUM(G180)</f>
        <v>459.3</v>
      </c>
      <c r="H179" s="742">
        <f>SUM(H180)</f>
        <v>459.3</v>
      </c>
      <c r="I179" s="742"/>
    </row>
    <row r="180" spans="1:9" ht="15" customHeight="1">
      <c r="A180" s="744" t="s">
        <v>926</v>
      </c>
      <c r="B180" s="65" t="s">
        <v>1015</v>
      </c>
      <c r="C180" s="65" t="s">
        <v>545</v>
      </c>
      <c r="D180" s="65" t="s">
        <v>591</v>
      </c>
      <c r="E180" s="65" t="s">
        <v>23</v>
      </c>
      <c r="F180" s="65" t="s">
        <v>24</v>
      </c>
      <c r="G180" s="742">
        <f>SUM(H180)</f>
        <v>459.3</v>
      </c>
      <c r="H180" s="742">
        <f>SUM('Анал.табл.'!T345+'Анал.табл.'!T350)</f>
        <v>459.3</v>
      </c>
      <c r="I180" s="742"/>
    </row>
    <row r="181" spans="1:9" ht="15" customHeight="1">
      <c r="A181" s="744" t="s">
        <v>52</v>
      </c>
      <c r="B181" s="65" t="s">
        <v>1015</v>
      </c>
      <c r="C181" s="65" t="s">
        <v>545</v>
      </c>
      <c r="D181" s="65" t="s">
        <v>591</v>
      </c>
      <c r="E181" s="65">
        <v>7950000</v>
      </c>
      <c r="F181" s="65"/>
      <c r="G181" s="742">
        <f t="shared" si="6"/>
        <v>8903.4</v>
      </c>
      <c r="H181" s="742">
        <f>SUM(H182:H186)</f>
        <v>8903.4</v>
      </c>
      <c r="I181" s="742"/>
    </row>
    <row r="182" spans="1:9" ht="22.5" customHeight="1">
      <c r="A182" s="744" t="s">
        <v>105</v>
      </c>
      <c r="B182" s="65" t="s">
        <v>1015</v>
      </c>
      <c r="C182" s="65" t="s">
        <v>545</v>
      </c>
      <c r="D182" s="65" t="s">
        <v>591</v>
      </c>
      <c r="E182" s="65">
        <v>7950000</v>
      </c>
      <c r="F182" s="65">
        <v>500</v>
      </c>
      <c r="G182" s="742">
        <f t="shared" si="6"/>
        <v>222.39999999999998</v>
      </c>
      <c r="H182" s="742">
        <f>SUM('Анал.табл.'!T320+'Анал.табл.'!T321+'Анал.табл.'!T319)</f>
        <v>222.39999999999998</v>
      </c>
      <c r="I182" s="742"/>
    </row>
    <row r="183" spans="1:9" ht="26.25" customHeight="1">
      <c r="A183" s="745" t="s">
        <v>8</v>
      </c>
      <c r="B183" s="65" t="s">
        <v>1015</v>
      </c>
      <c r="C183" s="65" t="s">
        <v>545</v>
      </c>
      <c r="D183" s="65" t="s">
        <v>591</v>
      </c>
      <c r="E183" s="65">
        <v>7950000</v>
      </c>
      <c r="F183" s="65">
        <v>500</v>
      </c>
      <c r="G183" s="742">
        <f t="shared" si="6"/>
        <v>6991.9</v>
      </c>
      <c r="H183" s="742">
        <f>SUM('Анал.табл.'!T325)</f>
        <v>6991.9</v>
      </c>
      <c r="I183" s="742"/>
    </row>
    <row r="184" spans="1:9" ht="29.25" customHeight="1">
      <c r="A184" s="744" t="s">
        <v>1038</v>
      </c>
      <c r="B184" s="65" t="s">
        <v>1015</v>
      </c>
      <c r="C184" s="65" t="s">
        <v>545</v>
      </c>
      <c r="D184" s="65" t="s">
        <v>591</v>
      </c>
      <c r="E184" s="65">
        <v>7950000</v>
      </c>
      <c r="F184" s="65">
        <v>500</v>
      </c>
      <c r="G184" s="742">
        <f t="shared" si="6"/>
        <v>393</v>
      </c>
      <c r="H184" s="742">
        <f>SUM('Анал.табл.'!T334)</f>
        <v>393</v>
      </c>
      <c r="I184" s="742"/>
    </row>
    <row r="185" spans="1:9" ht="29.25" customHeight="1">
      <c r="A185" s="744" t="s">
        <v>1040</v>
      </c>
      <c r="B185" s="65" t="s">
        <v>1015</v>
      </c>
      <c r="C185" s="65" t="s">
        <v>545</v>
      </c>
      <c r="D185" s="65" t="s">
        <v>591</v>
      </c>
      <c r="E185" s="65">
        <v>7950000</v>
      </c>
      <c r="F185" s="65">
        <v>500</v>
      </c>
      <c r="G185" s="742">
        <f t="shared" si="6"/>
        <v>353</v>
      </c>
      <c r="H185" s="742">
        <f>SUM('Анал.табл.'!T322)</f>
        <v>353</v>
      </c>
      <c r="I185" s="742"/>
    </row>
    <row r="186" spans="1:9" ht="29.25" customHeight="1">
      <c r="A186" s="744" t="s">
        <v>1039</v>
      </c>
      <c r="B186" s="65" t="s">
        <v>1015</v>
      </c>
      <c r="C186" s="65" t="s">
        <v>545</v>
      </c>
      <c r="D186" s="65" t="s">
        <v>591</v>
      </c>
      <c r="E186" s="65">
        <v>7950000</v>
      </c>
      <c r="F186" s="65">
        <v>500</v>
      </c>
      <c r="G186" s="742">
        <f t="shared" si="6"/>
        <v>943.1</v>
      </c>
      <c r="H186" s="742">
        <f>SUM('Анал.табл.'!T338)</f>
        <v>943.1</v>
      </c>
      <c r="I186" s="742"/>
    </row>
    <row r="187" spans="1:9" ht="17.25" customHeight="1">
      <c r="A187" s="744" t="s">
        <v>1030</v>
      </c>
      <c r="B187" s="65" t="s">
        <v>1015</v>
      </c>
      <c r="C187" s="65" t="s">
        <v>526</v>
      </c>
      <c r="D187" s="65"/>
      <c r="E187" s="65"/>
      <c r="F187" s="65"/>
      <c r="G187" s="742">
        <f t="shared" si="6"/>
        <v>560565.8999999999</v>
      </c>
      <c r="H187" s="742">
        <f>SUM(H188+H195+H198+H202)</f>
        <v>468590.19999999995</v>
      </c>
      <c r="I187" s="742">
        <f>SUM(I188+I195+I198+I202)</f>
        <v>91975.7</v>
      </c>
    </row>
    <row r="188" spans="1:9" ht="17.25" customHeight="1">
      <c r="A188" s="744" t="s">
        <v>845</v>
      </c>
      <c r="B188" s="65" t="s">
        <v>1015</v>
      </c>
      <c r="C188" s="65" t="s">
        <v>526</v>
      </c>
      <c r="D188" s="65" t="s">
        <v>591</v>
      </c>
      <c r="E188" s="65"/>
      <c r="F188" s="65"/>
      <c r="G188" s="742">
        <f t="shared" si="6"/>
        <v>427827.2</v>
      </c>
      <c r="H188" s="742">
        <f>SUM(H189+H191)</f>
        <v>426202.3</v>
      </c>
      <c r="I188" s="742">
        <f>SUM(I189+I191)</f>
        <v>1624.9</v>
      </c>
    </row>
    <row r="189" spans="1:9" ht="17.25" customHeight="1">
      <c r="A189" s="744" t="s">
        <v>122</v>
      </c>
      <c r="B189" s="65" t="s">
        <v>1015</v>
      </c>
      <c r="C189" s="65" t="s">
        <v>526</v>
      </c>
      <c r="D189" s="65" t="s">
        <v>591</v>
      </c>
      <c r="E189" s="65">
        <v>4700000</v>
      </c>
      <c r="F189" s="65"/>
      <c r="G189" s="742">
        <f t="shared" si="6"/>
        <v>419502.10000000003</v>
      </c>
      <c r="H189" s="742">
        <f>SUM(H190)</f>
        <v>417877.2</v>
      </c>
      <c r="I189" s="742">
        <f>SUM(I190)</f>
        <v>1624.9</v>
      </c>
    </row>
    <row r="190" spans="1:9" ht="17.25" customHeight="1">
      <c r="A190" s="744" t="s">
        <v>113</v>
      </c>
      <c r="B190" s="65" t="s">
        <v>1015</v>
      </c>
      <c r="C190" s="65" t="s">
        <v>526</v>
      </c>
      <c r="D190" s="65" t="s">
        <v>591</v>
      </c>
      <c r="E190" s="65">
        <v>4709900</v>
      </c>
      <c r="F190" s="65" t="s">
        <v>277</v>
      </c>
      <c r="G190" s="742">
        <f t="shared" si="6"/>
        <v>419502.10000000003</v>
      </c>
      <c r="H190" s="742">
        <f>SUM('Анал.табл.'!T353+'Анал.табл.'!T354+'Анал.табл.'!T355)</f>
        <v>417877.2</v>
      </c>
      <c r="I190" s="742">
        <f>SUM('Анал.табл.'!U353+'Анал.табл.'!U354+'Анал.табл.'!U355)</f>
        <v>1624.9</v>
      </c>
    </row>
    <row r="191" spans="1:9" ht="17.25" customHeight="1">
      <c r="A191" s="744" t="s">
        <v>52</v>
      </c>
      <c r="B191" s="65" t="s">
        <v>1015</v>
      </c>
      <c r="C191" s="65" t="s">
        <v>526</v>
      </c>
      <c r="D191" s="65" t="s">
        <v>591</v>
      </c>
      <c r="E191" s="65">
        <v>7950000</v>
      </c>
      <c r="F191" s="65"/>
      <c r="G191" s="742">
        <f t="shared" si="6"/>
        <v>8325.1</v>
      </c>
      <c r="H191" s="742">
        <f>SUM(H192:H194)</f>
        <v>8325.1</v>
      </c>
      <c r="I191" s="742"/>
    </row>
    <row r="192" spans="1:9" ht="22.5" customHeight="1">
      <c r="A192" s="744" t="s">
        <v>850</v>
      </c>
      <c r="B192" s="65" t="s">
        <v>1015</v>
      </c>
      <c r="C192" s="65" t="s">
        <v>526</v>
      </c>
      <c r="D192" s="65" t="s">
        <v>591</v>
      </c>
      <c r="E192" s="65">
        <v>7950000</v>
      </c>
      <c r="F192" s="65">
        <v>500</v>
      </c>
      <c r="G192" s="742">
        <f t="shared" si="6"/>
        <v>2055.9</v>
      </c>
      <c r="H192" s="742">
        <f>SUM('Анал.табл.'!T356)</f>
        <v>2055.9</v>
      </c>
      <c r="I192" s="742"/>
    </row>
    <row r="193" spans="1:9" ht="27" customHeight="1">
      <c r="A193" s="744" t="s">
        <v>851</v>
      </c>
      <c r="B193" s="65" t="s">
        <v>1015</v>
      </c>
      <c r="C193" s="65" t="s">
        <v>526</v>
      </c>
      <c r="D193" s="65" t="s">
        <v>591</v>
      </c>
      <c r="E193" s="65">
        <v>7950000</v>
      </c>
      <c r="F193" s="65">
        <v>500</v>
      </c>
      <c r="G193" s="742">
        <f t="shared" si="6"/>
        <v>523.6</v>
      </c>
      <c r="H193" s="742">
        <f>SUM('Анал.табл.'!T357)</f>
        <v>523.6</v>
      </c>
      <c r="I193" s="742"/>
    </row>
    <row r="194" spans="1:9" ht="36.75" customHeight="1">
      <c r="A194" s="744" t="s">
        <v>505</v>
      </c>
      <c r="B194" s="65" t="s">
        <v>1015</v>
      </c>
      <c r="C194" s="65" t="s">
        <v>526</v>
      </c>
      <c r="D194" s="65" t="s">
        <v>591</v>
      </c>
      <c r="E194" s="65">
        <v>7950000</v>
      </c>
      <c r="F194" s="65">
        <v>500</v>
      </c>
      <c r="G194" s="742">
        <f t="shared" si="6"/>
        <v>5745.6</v>
      </c>
      <c r="H194" s="742">
        <f>SUM('Анал.табл.'!T358)</f>
        <v>5745.6</v>
      </c>
      <c r="I194" s="742"/>
    </row>
    <row r="195" spans="1:9" ht="13.5" customHeight="1">
      <c r="A195" s="744" t="s">
        <v>1141</v>
      </c>
      <c r="B195" s="65" t="s">
        <v>1015</v>
      </c>
      <c r="C195" s="65" t="s">
        <v>526</v>
      </c>
      <c r="D195" s="65" t="s">
        <v>593</v>
      </c>
      <c r="E195" s="65"/>
      <c r="F195" s="65"/>
      <c r="G195" s="742">
        <f t="shared" si="6"/>
        <v>37372.8</v>
      </c>
      <c r="H195" s="742">
        <f>SUM(H196)</f>
        <v>37372.8</v>
      </c>
      <c r="I195" s="742">
        <f>SUM(I196)</f>
        <v>0</v>
      </c>
    </row>
    <row r="196" spans="1:9" ht="13.5" customHeight="1">
      <c r="A196" s="744" t="s">
        <v>123</v>
      </c>
      <c r="B196" s="65" t="s">
        <v>1015</v>
      </c>
      <c r="C196" s="65" t="s">
        <v>526</v>
      </c>
      <c r="D196" s="65" t="s">
        <v>593</v>
      </c>
      <c r="E196" s="65">
        <v>4710000</v>
      </c>
      <c r="F196" s="65"/>
      <c r="G196" s="742">
        <f t="shared" si="6"/>
        <v>37372.8</v>
      </c>
      <c r="H196" s="742">
        <f>SUM(H197)</f>
        <v>37372.8</v>
      </c>
      <c r="I196" s="742">
        <f>SUM(I197)</f>
        <v>0</v>
      </c>
    </row>
    <row r="197" spans="1:9" ht="13.5" customHeight="1">
      <c r="A197" s="744" t="s">
        <v>113</v>
      </c>
      <c r="B197" s="65" t="s">
        <v>1015</v>
      </c>
      <c r="C197" s="65" t="s">
        <v>526</v>
      </c>
      <c r="D197" s="65" t="s">
        <v>593</v>
      </c>
      <c r="E197" s="65">
        <v>4719900</v>
      </c>
      <c r="F197" s="65" t="s">
        <v>277</v>
      </c>
      <c r="G197" s="742">
        <f t="shared" si="6"/>
        <v>37372.8</v>
      </c>
      <c r="H197" s="742">
        <f>SUM('Анал.табл.'!T363:T364)</f>
        <v>37372.8</v>
      </c>
      <c r="I197" s="742">
        <f>SUM('Анал.табл.'!U363:U364)</f>
        <v>0</v>
      </c>
    </row>
    <row r="198" spans="1:9" ht="13.5" customHeight="1">
      <c r="A198" s="744" t="s">
        <v>496</v>
      </c>
      <c r="B198" s="65" t="s">
        <v>1015</v>
      </c>
      <c r="C198" s="65" t="s">
        <v>526</v>
      </c>
      <c r="D198" s="65" t="s">
        <v>628</v>
      </c>
      <c r="E198" s="65"/>
      <c r="F198" s="65"/>
      <c r="G198" s="742">
        <f>SUM(H198:I198)</f>
        <v>5997.800000000001</v>
      </c>
      <c r="H198" s="742"/>
      <c r="I198" s="742">
        <f>SUM(I199)</f>
        <v>5997.800000000001</v>
      </c>
    </row>
    <row r="199" spans="1:9" ht="39.75" customHeight="1">
      <c r="A199" s="744" t="s">
        <v>124</v>
      </c>
      <c r="B199" s="65" t="s">
        <v>1015</v>
      </c>
      <c r="C199" s="65" t="s">
        <v>526</v>
      </c>
      <c r="D199" s="65" t="s">
        <v>628</v>
      </c>
      <c r="E199" s="65">
        <v>5201800</v>
      </c>
      <c r="F199" s="65"/>
      <c r="G199" s="742">
        <f t="shared" si="6"/>
        <v>5997.800000000001</v>
      </c>
      <c r="H199" s="742"/>
      <c r="I199" s="742">
        <f>SUM(I200+I201)</f>
        <v>5997.800000000001</v>
      </c>
    </row>
    <row r="200" spans="1:9" ht="57" customHeight="1">
      <c r="A200" s="744" t="s">
        <v>671</v>
      </c>
      <c r="B200" s="65" t="s">
        <v>1015</v>
      </c>
      <c r="C200" s="65" t="s">
        <v>526</v>
      </c>
      <c r="D200" s="65" t="s">
        <v>628</v>
      </c>
      <c r="E200" s="65">
        <v>5201801</v>
      </c>
      <c r="F200" s="65" t="s">
        <v>277</v>
      </c>
      <c r="G200" s="742">
        <f t="shared" si="6"/>
        <v>5047.200000000001</v>
      </c>
      <c r="H200" s="742"/>
      <c r="I200" s="742">
        <f>SUM('Анал.табл.'!U367)</f>
        <v>5047.200000000001</v>
      </c>
    </row>
    <row r="201" spans="1:9" ht="55.5" customHeight="1">
      <c r="A201" s="744" t="s">
        <v>491</v>
      </c>
      <c r="B201" s="65" t="s">
        <v>1015</v>
      </c>
      <c r="C201" s="65" t="s">
        <v>526</v>
      </c>
      <c r="D201" s="65" t="s">
        <v>628</v>
      </c>
      <c r="E201" s="65">
        <v>5201802</v>
      </c>
      <c r="F201" s="65" t="s">
        <v>277</v>
      </c>
      <c r="G201" s="742">
        <f t="shared" si="6"/>
        <v>950.6000000000001</v>
      </c>
      <c r="H201" s="742"/>
      <c r="I201" s="742">
        <f>SUM('Анал.табл.'!U370)</f>
        <v>950.6000000000001</v>
      </c>
    </row>
    <row r="202" spans="1:9" ht="16.5" customHeight="1">
      <c r="A202" s="744" t="s">
        <v>176</v>
      </c>
      <c r="B202" s="65" t="s">
        <v>1015</v>
      </c>
      <c r="C202" s="65" t="s">
        <v>526</v>
      </c>
      <c r="D202" s="65" t="s">
        <v>526</v>
      </c>
      <c r="E202" s="65"/>
      <c r="F202" s="65"/>
      <c r="G202" s="742">
        <f t="shared" si="6"/>
        <v>89368.1</v>
      </c>
      <c r="H202" s="742">
        <f aca="true" t="shared" si="7" ref="H202:I204">SUM(H203)</f>
        <v>5015.1</v>
      </c>
      <c r="I202" s="742">
        <f t="shared" si="7"/>
        <v>84353</v>
      </c>
    </row>
    <row r="203" spans="1:9" ht="16.5" customHeight="1">
      <c r="A203" s="744" t="s">
        <v>310</v>
      </c>
      <c r="B203" s="65" t="s">
        <v>1015</v>
      </c>
      <c r="C203" s="65" t="s">
        <v>526</v>
      </c>
      <c r="D203" s="65" t="s">
        <v>526</v>
      </c>
      <c r="E203" s="65">
        <v>5220000</v>
      </c>
      <c r="F203" s="65"/>
      <c r="G203" s="742">
        <f t="shared" si="6"/>
        <v>89368.1</v>
      </c>
      <c r="H203" s="742">
        <f t="shared" si="7"/>
        <v>5015.1</v>
      </c>
      <c r="I203" s="742">
        <f t="shared" si="7"/>
        <v>84353</v>
      </c>
    </row>
    <row r="204" spans="1:9" ht="26.25" customHeight="1">
      <c r="A204" s="744" t="s">
        <v>286</v>
      </c>
      <c r="B204" s="65" t="s">
        <v>1015</v>
      </c>
      <c r="C204" s="65" t="s">
        <v>526</v>
      </c>
      <c r="D204" s="65" t="s">
        <v>526</v>
      </c>
      <c r="E204" s="65">
        <v>5225800</v>
      </c>
      <c r="F204" s="65"/>
      <c r="G204" s="742">
        <f t="shared" si="6"/>
        <v>89368.1</v>
      </c>
      <c r="H204" s="742">
        <f t="shared" si="7"/>
        <v>5015.1</v>
      </c>
      <c r="I204" s="742">
        <f t="shared" si="7"/>
        <v>84353</v>
      </c>
    </row>
    <row r="205" spans="1:9" ht="24.75" customHeight="1">
      <c r="A205" s="744" t="s">
        <v>1107</v>
      </c>
      <c r="B205" s="65" t="s">
        <v>1015</v>
      </c>
      <c r="C205" s="65" t="s">
        <v>526</v>
      </c>
      <c r="D205" s="65" t="s">
        <v>526</v>
      </c>
      <c r="E205" s="65">
        <v>5225804</v>
      </c>
      <c r="F205" s="65" t="s">
        <v>275</v>
      </c>
      <c r="G205" s="742">
        <f t="shared" si="6"/>
        <v>89368.1</v>
      </c>
      <c r="H205" s="742">
        <f>SUM('Анал.табл.'!T374)</f>
        <v>5015.1</v>
      </c>
      <c r="I205" s="742">
        <f>SUM('Анал.табл.'!U374)</f>
        <v>84353</v>
      </c>
    </row>
    <row r="206" spans="1:9" ht="15" customHeight="1">
      <c r="A206" s="744" t="s">
        <v>1031</v>
      </c>
      <c r="B206" s="65" t="s">
        <v>1015</v>
      </c>
      <c r="C206" s="65">
        <v>10</v>
      </c>
      <c r="D206" s="65"/>
      <c r="E206" s="65"/>
      <c r="F206" s="65"/>
      <c r="G206" s="742">
        <f>SUM(H206:I206)</f>
        <v>114885</v>
      </c>
      <c r="H206" s="742">
        <f>SUM(H207+H210+H213+H224+H231)</f>
        <v>7080</v>
      </c>
      <c r="I206" s="742">
        <f>SUM(I207+I210+I213+I224+I231)</f>
        <v>107805</v>
      </c>
    </row>
    <row r="207" spans="1:9" ht="15" customHeight="1">
      <c r="A207" s="744" t="s">
        <v>1104</v>
      </c>
      <c r="B207" s="65" t="s">
        <v>1015</v>
      </c>
      <c r="C207" s="65">
        <v>10</v>
      </c>
      <c r="D207" s="65" t="s">
        <v>591</v>
      </c>
      <c r="E207" s="65"/>
      <c r="F207" s="65"/>
      <c r="G207" s="742">
        <f aca="true" t="shared" si="8" ref="G207:G264">SUM(H207:I207)</f>
        <v>4438.4</v>
      </c>
      <c r="H207" s="742">
        <f>SUM(H208)</f>
        <v>4438.4</v>
      </c>
      <c r="I207" s="742"/>
    </row>
    <row r="208" spans="1:9" ht="24.75" customHeight="1">
      <c r="A208" s="744" t="s">
        <v>1108</v>
      </c>
      <c r="B208" s="65" t="s">
        <v>1015</v>
      </c>
      <c r="C208" s="65">
        <v>10</v>
      </c>
      <c r="D208" s="65" t="s">
        <v>591</v>
      </c>
      <c r="E208" s="65">
        <v>4910100</v>
      </c>
      <c r="F208" s="65"/>
      <c r="G208" s="742">
        <f t="shared" si="8"/>
        <v>4438.4</v>
      </c>
      <c r="H208" s="742">
        <f>SUM(H209)</f>
        <v>4438.4</v>
      </c>
      <c r="I208" s="742"/>
    </row>
    <row r="209" spans="1:9" ht="15.75" customHeight="1">
      <c r="A209" s="744" t="s">
        <v>1109</v>
      </c>
      <c r="B209" s="65" t="s">
        <v>1015</v>
      </c>
      <c r="C209" s="65">
        <v>10</v>
      </c>
      <c r="D209" s="65" t="s">
        <v>591</v>
      </c>
      <c r="E209" s="65">
        <v>4910100</v>
      </c>
      <c r="F209" s="65" t="s">
        <v>989</v>
      </c>
      <c r="G209" s="742">
        <f t="shared" si="8"/>
        <v>4438.4</v>
      </c>
      <c r="H209" s="742">
        <f>SUM('Анал.табл.'!T376)</f>
        <v>4438.4</v>
      </c>
      <c r="I209" s="742"/>
    </row>
    <row r="210" spans="1:9" ht="15.75" customHeight="1">
      <c r="A210" s="744" t="s">
        <v>1105</v>
      </c>
      <c r="B210" s="65" t="s">
        <v>1015</v>
      </c>
      <c r="C210" s="65">
        <v>10</v>
      </c>
      <c r="D210" s="65" t="s">
        <v>593</v>
      </c>
      <c r="E210" s="65"/>
      <c r="F210" s="65"/>
      <c r="G210" s="742">
        <f t="shared" si="8"/>
        <v>1183.7</v>
      </c>
      <c r="H210" s="742">
        <f>SUM(H211)</f>
        <v>1183.7</v>
      </c>
      <c r="I210" s="742"/>
    </row>
    <row r="211" spans="1:9" ht="15.75" customHeight="1">
      <c r="A211" s="744" t="s">
        <v>1110</v>
      </c>
      <c r="B211" s="65" t="s">
        <v>1015</v>
      </c>
      <c r="C211" s="65">
        <v>10</v>
      </c>
      <c r="D211" s="65" t="s">
        <v>593</v>
      </c>
      <c r="E211" s="65">
        <v>5080000</v>
      </c>
      <c r="F211" s="65"/>
      <c r="G211" s="742">
        <f t="shared" si="8"/>
        <v>1183.7</v>
      </c>
      <c r="H211" s="742">
        <f>SUM(H212)</f>
        <v>1183.7</v>
      </c>
      <c r="I211" s="742"/>
    </row>
    <row r="212" spans="1:9" ht="15.75" customHeight="1">
      <c r="A212" s="744" t="s">
        <v>59</v>
      </c>
      <c r="B212" s="65" t="s">
        <v>1015</v>
      </c>
      <c r="C212" s="65">
        <v>10</v>
      </c>
      <c r="D212" s="65" t="s">
        <v>593</v>
      </c>
      <c r="E212" s="65">
        <v>5089900</v>
      </c>
      <c r="F212" s="65" t="s">
        <v>277</v>
      </c>
      <c r="G212" s="742">
        <f t="shared" si="8"/>
        <v>1183.7</v>
      </c>
      <c r="H212" s="742">
        <f>SUM('Анал.табл.'!T377)</f>
        <v>1183.7</v>
      </c>
      <c r="I212" s="742"/>
    </row>
    <row r="213" spans="1:9" ht="15.75" customHeight="1">
      <c r="A213" s="744" t="s">
        <v>377</v>
      </c>
      <c r="B213" s="65" t="s">
        <v>1015</v>
      </c>
      <c r="C213" s="65">
        <v>10</v>
      </c>
      <c r="D213" s="65" t="s">
        <v>594</v>
      </c>
      <c r="E213" s="65"/>
      <c r="F213" s="65"/>
      <c r="G213" s="742">
        <f>SUM(H213:I213)</f>
        <v>30154.9</v>
      </c>
      <c r="H213" s="742">
        <f>SUM(H221)</f>
        <v>1457.9</v>
      </c>
      <c r="I213" s="742">
        <f>SUM(I214)</f>
        <v>28697</v>
      </c>
    </row>
    <row r="214" spans="1:9" ht="15.75" customHeight="1">
      <c r="A214" s="744" t="s">
        <v>730</v>
      </c>
      <c r="B214" s="65" t="s">
        <v>1015</v>
      </c>
      <c r="C214" s="65">
        <v>10</v>
      </c>
      <c r="D214" s="65" t="s">
        <v>594</v>
      </c>
      <c r="E214" s="65">
        <v>5050000</v>
      </c>
      <c r="F214" s="65"/>
      <c r="G214" s="742">
        <f t="shared" si="8"/>
        <v>28697</v>
      </c>
      <c r="H214" s="742"/>
      <c r="I214" s="742">
        <f>SUM(I215+I217+I219)</f>
        <v>28697</v>
      </c>
    </row>
    <row r="215" spans="1:9" ht="12.75">
      <c r="A215" s="744" t="s">
        <v>1142</v>
      </c>
      <c r="B215" s="65" t="s">
        <v>1015</v>
      </c>
      <c r="C215" s="65">
        <v>10</v>
      </c>
      <c r="D215" s="65" t="s">
        <v>594</v>
      </c>
      <c r="E215" s="65">
        <v>5055400</v>
      </c>
      <c r="F215" s="65"/>
      <c r="G215" s="742">
        <f t="shared" si="8"/>
        <v>14258.4</v>
      </c>
      <c r="H215" s="742"/>
      <c r="I215" s="742">
        <f>SUM(I216)</f>
        <v>14258.4</v>
      </c>
    </row>
    <row r="216" spans="1:9" ht="27.75" customHeight="1">
      <c r="A216" s="744" t="s">
        <v>1143</v>
      </c>
      <c r="B216" s="65" t="s">
        <v>1015</v>
      </c>
      <c r="C216" s="65">
        <v>10</v>
      </c>
      <c r="D216" s="65" t="s">
        <v>594</v>
      </c>
      <c r="E216" s="65">
        <v>5055409</v>
      </c>
      <c r="F216" s="65" t="s">
        <v>989</v>
      </c>
      <c r="G216" s="742">
        <f t="shared" si="8"/>
        <v>14258.4</v>
      </c>
      <c r="H216" s="742"/>
      <c r="I216" s="742">
        <f>SUM('Анал.табл.'!U384)</f>
        <v>14258.4</v>
      </c>
    </row>
    <row r="217" spans="1:9" ht="41.25" customHeight="1">
      <c r="A217" s="744" t="s">
        <v>953</v>
      </c>
      <c r="B217" s="65" t="s">
        <v>1015</v>
      </c>
      <c r="C217" s="65">
        <v>10</v>
      </c>
      <c r="D217" s="65" t="s">
        <v>594</v>
      </c>
      <c r="E217" s="65">
        <v>5058000</v>
      </c>
      <c r="F217" s="65"/>
      <c r="G217" s="742">
        <f t="shared" si="8"/>
        <v>13919.6</v>
      </c>
      <c r="H217" s="742"/>
      <c r="I217" s="742">
        <f>SUM(I218)</f>
        <v>13919.6</v>
      </c>
    </row>
    <row r="218" spans="1:9" ht="25.5" customHeight="1">
      <c r="A218" s="744" t="s">
        <v>954</v>
      </c>
      <c r="B218" s="65" t="s">
        <v>1015</v>
      </c>
      <c r="C218" s="65">
        <v>10</v>
      </c>
      <c r="D218" s="65" t="s">
        <v>594</v>
      </c>
      <c r="E218" s="65">
        <v>5058005</v>
      </c>
      <c r="F218" s="65" t="s">
        <v>989</v>
      </c>
      <c r="G218" s="742">
        <f t="shared" si="8"/>
        <v>13919.6</v>
      </c>
      <c r="H218" s="742"/>
      <c r="I218" s="742">
        <f>SUM('Анал.табл.'!U383)</f>
        <v>13919.6</v>
      </c>
    </row>
    <row r="219" spans="1:9" ht="76.5" customHeight="1">
      <c r="A219" s="755" t="s">
        <v>955</v>
      </c>
      <c r="B219" s="65" t="s">
        <v>1015</v>
      </c>
      <c r="C219" s="65">
        <v>10</v>
      </c>
      <c r="D219" s="65" t="s">
        <v>594</v>
      </c>
      <c r="E219" s="65">
        <v>5058600</v>
      </c>
      <c r="F219" s="65"/>
      <c r="G219" s="742">
        <f t="shared" si="8"/>
        <v>519</v>
      </c>
      <c r="H219" s="742"/>
      <c r="I219" s="742">
        <f>SUM(I220)</f>
        <v>519</v>
      </c>
    </row>
    <row r="220" spans="1:9" ht="54" customHeight="1">
      <c r="A220" s="744" t="s">
        <v>956</v>
      </c>
      <c r="B220" s="65" t="s">
        <v>1015</v>
      </c>
      <c r="C220" s="65">
        <v>10</v>
      </c>
      <c r="D220" s="65" t="s">
        <v>594</v>
      </c>
      <c r="E220" s="65">
        <v>5058600</v>
      </c>
      <c r="F220" s="65" t="s">
        <v>989</v>
      </c>
      <c r="G220" s="742">
        <f t="shared" si="8"/>
        <v>519</v>
      </c>
      <c r="H220" s="742"/>
      <c r="I220" s="742">
        <f>SUM('Анал.табл.'!U394)</f>
        <v>519</v>
      </c>
    </row>
    <row r="221" spans="1:9" ht="20.25" customHeight="1">
      <c r="A221" s="744" t="s">
        <v>1109</v>
      </c>
      <c r="B221" s="65" t="s">
        <v>1015</v>
      </c>
      <c r="C221" s="65">
        <v>10</v>
      </c>
      <c r="D221" s="65" t="s">
        <v>594</v>
      </c>
      <c r="E221" s="65"/>
      <c r="F221" s="65"/>
      <c r="G221" s="742">
        <f>SUM(H221:I221)</f>
        <v>1457.9</v>
      </c>
      <c r="H221" s="742">
        <f>SUM(H222+H223)</f>
        <v>1457.9</v>
      </c>
      <c r="I221" s="742"/>
    </row>
    <row r="222" spans="1:9" ht="60" customHeight="1">
      <c r="A222" s="744" t="s">
        <v>776</v>
      </c>
      <c r="B222" s="65" t="s">
        <v>1015</v>
      </c>
      <c r="C222" s="65">
        <v>10</v>
      </c>
      <c r="D222" s="65" t="s">
        <v>594</v>
      </c>
      <c r="E222" s="65" t="s">
        <v>1101</v>
      </c>
      <c r="F222" s="65" t="s">
        <v>989</v>
      </c>
      <c r="G222" s="742">
        <f>SUM(H222:I222)</f>
        <v>727.8</v>
      </c>
      <c r="H222" s="742">
        <f>SUM('Анал.табл.'!T379)</f>
        <v>727.8</v>
      </c>
      <c r="I222" s="742"/>
    </row>
    <row r="223" spans="1:9" ht="18.75" customHeight="1">
      <c r="A223" s="744" t="s">
        <v>557</v>
      </c>
      <c r="B223" s="65" t="s">
        <v>1015</v>
      </c>
      <c r="C223" s="65" t="s">
        <v>999</v>
      </c>
      <c r="D223" s="65" t="s">
        <v>594</v>
      </c>
      <c r="E223" s="65" t="s">
        <v>558</v>
      </c>
      <c r="F223" s="65" t="s">
        <v>989</v>
      </c>
      <c r="G223" s="742">
        <f>SUM(H223:I223)</f>
        <v>730.1</v>
      </c>
      <c r="H223" s="742">
        <f>SUM('Анал.табл.'!T398)</f>
        <v>730.1</v>
      </c>
      <c r="I223" s="742"/>
    </row>
    <row r="224" spans="1:9" ht="18.75" customHeight="1">
      <c r="A224" s="744" t="s">
        <v>1076</v>
      </c>
      <c r="B224" s="65" t="s">
        <v>1015</v>
      </c>
      <c r="C224" s="65">
        <v>10</v>
      </c>
      <c r="D224" s="65" t="s">
        <v>628</v>
      </c>
      <c r="E224" s="65"/>
      <c r="F224" s="65"/>
      <c r="G224" s="742">
        <f t="shared" si="8"/>
        <v>67542.2</v>
      </c>
      <c r="H224" s="742"/>
      <c r="I224" s="742">
        <f>SUM(I225+I227)</f>
        <v>67542.2</v>
      </c>
    </row>
    <row r="225" spans="1:9" ht="18.75" customHeight="1">
      <c r="A225" s="744" t="s">
        <v>730</v>
      </c>
      <c r="B225" s="65" t="s">
        <v>1015</v>
      </c>
      <c r="C225" s="65">
        <v>10</v>
      </c>
      <c r="D225" s="65" t="s">
        <v>628</v>
      </c>
      <c r="E225" s="65">
        <v>5050000</v>
      </c>
      <c r="F225" s="65"/>
      <c r="G225" s="742">
        <f t="shared" si="8"/>
        <v>928.2</v>
      </c>
      <c r="H225" s="742"/>
      <c r="I225" s="742">
        <f>SUM(I226)</f>
        <v>928.2</v>
      </c>
    </row>
    <row r="226" spans="1:9" ht="18.75" customHeight="1">
      <c r="A226" s="744" t="s">
        <v>1109</v>
      </c>
      <c r="B226" s="65" t="s">
        <v>1015</v>
      </c>
      <c r="C226" s="65">
        <v>10</v>
      </c>
      <c r="D226" s="65" t="s">
        <v>628</v>
      </c>
      <c r="E226" s="65">
        <v>5050502</v>
      </c>
      <c r="F226" s="65" t="s">
        <v>989</v>
      </c>
      <c r="G226" s="742">
        <f t="shared" si="8"/>
        <v>928.2</v>
      </c>
      <c r="H226" s="742"/>
      <c r="I226" s="742">
        <f>SUM('Анал.табл.'!U400)</f>
        <v>928.2</v>
      </c>
    </row>
    <row r="227" spans="1:9" ht="36.75" customHeight="1">
      <c r="A227" s="744" t="s">
        <v>925</v>
      </c>
      <c r="B227" s="65" t="s">
        <v>1015</v>
      </c>
      <c r="C227" s="65">
        <v>10</v>
      </c>
      <c r="D227" s="65" t="s">
        <v>628</v>
      </c>
      <c r="E227" s="65"/>
      <c r="F227" s="65"/>
      <c r="G227" s="742">
        <f t="shared" si="8"/>
        <v>66614</v>
      </c>
      <c r="H227" s="742"/>
      <c r="I227" s="742">
        <f>SUM(I228+I229+I230)</f>
        <v>66614</v>
      </c>
    </row>
    <row r="228" spans="1:9" ht="40.5" customHeight="1">
      <c r="A228" s="744" t="s">
        <v>1083</v>
      </c>
      <c r="B228" s="65" t="s">
        <v>1015</v>
      </c>
      <c r="C228" s="65">
        <v>10</v>
      </c>
      <c r="D228" s="65" t="s">
        <v>628</v>
      </c>
      <c r="E228" s="65" t="s">
        <v>256</v>
      </c>
      <c r="F228" s="65" t="s">
        <v>989</v>
      </c>
      <c r="G228" s="742">
        <f t="shared" si="8"/>
        <v>61173.5</v>
      </c>
      <c r="H228" s="742"/>
      <c r="I228" s="742">
        <f>SUM('Анал.табл.'!U401)-I229-I230</f>
        <v>61173.5</v>
      </c>
    </row>
    <row r="229" spans="1:9" ht="30" customHeight="1">
      <c r="A229" s="744" t="s">
        <v>1084</v>
      </c>
      <c r="B229" s="65" t="s">
        <v>1015</v>
      </c>
      <c r="C229" s="65">
        <v>10</v>
      </c>
      <c r="D229" s="65" t="s">
        <v>628</v>
      </c>
      <c r="E229" s="65" t="s">
        <v>256</v>
      </c>
      <c r="F229" s="65" t="s">
        <v>1005</v>
      </c>
      <c r="G229" s="742"/>
      <c r="H229" s="742"/>
      <c r="I229" s="742">
        <v>1276.2</v>
      </c>
    </row>
    <row r="230" spans="1:9" ht="39.75" customHeight="1">
      <c r="A230" s="744" t="s">
        <v>1085</v>
      </c>
      <c r="B230" s="65" t="s">
        <v>1015</v>
      </c>
      <c r="C230" s="65">
        <v>10</v>
      </c>
      <c r="D230" s="65" t="s">
        <v>628</v>
      </c>
      <c r="E230" s="65" t="s">
        <v>558</v>
      </c>
      <c r="F230" s="65" t="s">
        <v>989</v>
      </c>
      <c r="G230" s="742"/>
      <c r="H230" s="742"/>
      <c r="I230" s="742">
        <v>4164.3</v>
      </c>
    </row>
    <row r="231" spans="1:9" ht="15.75" customHeight="1">
      <c r="A231" s="744" t="s">
        <v>1089</v>
      </c>
      <c r="B231" s="65" t="s">
        <v>1015</v>
      </c>
      <c r="C231" s="65">
        <v>10</v>
      </c>
      <c r="D231" s="65" t="s">
        <v>629</v>
      </c>
      <c r="E231" s="65"/>
      <c r="F231" s="65"/>
      <c r="G231" s="742">
        <f t="shared" si="8"/>
        <v>11565.8</v>
      </c>
      <c r="H231" s="742"/>
      <c r="I231" s="742">
        <f>SUM(I232)</f>
        <v>11565.8</v>
      </c>
    </row>
    <row r="232" spans="1:9" ht="15.75" customHeight="1">
      <c r="A232" s="744" t="s">
        <v>768</v>
      </c>
      <c r="B232" s="65" t="s">
        <v>1015</v>
      </c>
      <c r="C232" s="65">
        <v>10</v>
      </c>
      <c r="D232" s="65" t="s">
        <v>629</v>
      </c>
      <c r="E232" s="65" t="s">
        <v>73</v>
      </c>
      <c r="F232" s="65"/>
      <c r="G232" s="742">
        <f t="shared" si="8"/>
        <v>11565.8</v>
      </c>
      <c r="H232" s="742"/>
      <c r="I232" s="742">
        <f>SUM(I233)</f>
        <v>11565.8</v>
      </c>
    </row>
    <row r="233" spans="1:9" ht="15.75" customHeight="1">
      <c r="A233" s="744" t="s">
        <v>769</v>
      </c>
      <c r="B233" s="65" t="s">
        <v>1015</v>
      </c>
      <c r="C233" s="65">
        <v>10</v>
      </c>
      <c r="D233" s="65" t="s">
        <v>629</v>
      </c>
      <c r="E233" s="65" t="s">
        <v>73</v>
      </c>
      <c r="F233" s="65">
        <v>500</v>
      </c>
      <c r="G233" s="742">
        <f t="shared" si="8"/>
        <v>11565.8</v>
      </c>
      <c r="H233" s="742"/>
      <c r="I233" s="742">
        <f>SUM('Анал.табл.'!U404)</f>
        <v>11565.8</v>
      </c>
    </row>
    <row r="234" spans="1:9" ht="15.75" customHeight="1">
      <c r="A234" s="744" t="s">
        <v>1032</v>
      </c>
      <c r="B234" s="65" t="s">
        <v>1015</v>
      </c>
      <c r="C234" s="65">
        <v>11</v>
      </c>
      <c r="D234" s="65"/>
      <c r="E234" s="65"/>
      <c r="F234" s="65"/>
      <c r="G234" s="742">
        <f>SUM(H234:I234)</f>
        <v>14271.2</v>
      </c>
      <c r="H234" s="742">
        <f>SUM(H235+H237)</f>
        <v>974</v>
      </c>
      <c r="I234" s="742">
        <f>SUM(I235+I237)</f>
        <v>13297.2</v>
      </c>
    </row>
    <row r="235" spans="1:9" ht="15.75" customHeight="1">
      <c r="A235" s="744" t="s">
        <v>1160</v>
      </c>
      <c r="B235" s="65" t="s">
        <v>1015</v>
      </c>
      <c r="C235" s="65" t="s">
        <v>630</v>
      </c>
      <c r="D235" s="65" t="s">
        <v>591</v>
      </c>
      <c r="E235" s="65"/>
      <c r="F235" s="65"/>
      <c r="G235" s="742">
        <f>SUM(H235:I235)</f>
        <v>162.7</v>
      </c>
      <c r="H235" s="742">
        <f>SUM(H236)</f>
        <v>32.5</v>
      </c>
      <c r="I235" s="742">
        <f>SUM(I236)</f>
        <v>130.2</v>
      </c>
    </row>
    <row r="236" spans="1:9" ht="19.5" customHeight="1">
      <c r="A236" s="756" t="s">
        <v>378</v>
      </c>
      <c r="B236" s="65" t="s">
        <v>1015</v>
      </c>
      <c r="C236" s="65" t="s">
        <v>630</v>
      </c>
      <c r="D236" s="65" t="s">
        <v>591</v>
      </c>
      <c r="E236" s="65" t="s">
        <v>323</v>
      </c>
      <c r="F236" s="65" t="s">
        <v>1005</v>
      </c>
      <c r="G236" s="742">
        <f>SUM(H236:I236)</f>
        <v>162.7</v>
      </c>
      <c r="H236" s="742">
        <v>32.5</v>
      </c>
      <c r="I236" s="742">
        <v>130.2</v>
      </c>
    </row>
    <row r="237" spans="1:9" ht="21" customHeight="1">
      <c r="A237" s="756"/>
      <c r="B237" s="65" t="s">
        <v>1015</v>
      </c>
      <c r="C237" s="65">
        <v>11</v>
      </c>
      <c r="D237" s="65" t="s">
        <v>593</v>
      </c>
      <c r="E237" s="65"/>
      <c r="F237" s="65"/>
      <c r="G237" s="742">
        <f>SUM(H237+I237)</f>
        <v>14108.5</v>
      </c>
      <c r="H237" s="742">
        <f>SUM(H239+H238)</f>
        <v>941.5</v>
      </c>
      <c r="I237" s="742">
        <f>SUM(I239)</f>
        <v>13167</v>
      </c>
    </row>
    <row r="238" spans="1:9" ht="16.5" customHeight="1">
      <c r="A238" s="744" t="s">
        <v>1062</v>
      </c>
      <c r="B238" s="65" t="s">
        <v>1015</v>
      </c>
      <c r="C238" s="65">
        <v>11</v>
      </c>
      <c r="D238" s="65" t="s">
        <v>593</v>
      </c>
      <c r="E238" s="65" t="s">
        <v>1063</v>
      </c>
      <c r="F238" s="65" t="s">
        <v>275</v>
      </c>
      <c r="G238" s="742">
        <f t="shared" si="8"/>
        <v>248.4</v>
      </c>
      <c r="H238" s="742">
        <f>SUM('Анал.табл.'!T412)</f>
        <v>248.4</v>
      </c>
      <c r="I238" s="742"/>
    </row>
    <row r="239" spans="1:9" ht="16.5" customHeight="1">
      <c r="A239" s="744" t="s">
        <v>310</v>
      </c>
      <c r="B239" s="65" t="s">
        <v>1015</v>
      </c>
      <c r="C239" s="65">
        <v>11</v>
      </c>
      <c r="D239" s="65" t="s">
        <v>593</v>
      </c>
      <c r="E239" s="65">
        <v>5220000</v>
      </c>
      <c r="F239" s="65"/>
      <c r="G239" s="742">
        <f t="shared" si="8"/>
        <v>13860.1</v>
      </c>
      <c r="H239" s="742">
        <f>SUM('Анал.табл.'!T413)</f>
        <v>693.1</v>
      </c>
      <c r="I239" s="742">
        <f>SUM('Анал.табл.'!U413)</f>
        <v>13167</v>
      </c>
    </row>
    <row r="240" spans="1:9" ht="21" customHeight="1">
      <c r="A240" s="756" t="s">
        <v>378</v>
      </c>
      <c r="B240" s="65" t="s">
        <v>1015</v>
      </c>
      <c r="C240" s="65">
        <v>11</v>
      </c>
      <c r="D240" s="65" t="s">
        <v>593</v>
      </c>
      <c r="E240" s="65">
        <v>5223500</v>
      </c>
      <c r="F240" s="65" t="s">
        <v>277</v>
      </c>
      <c r="G240" s="742">
        <f t="shared" si="8"/>
        <v>0</v>
      </c>
      <c r="H240" s="742"/>
      <c r="I240" s="742">
        <f>SUM('пр.4 целевые и ведомст'!T4)</f>
        <v>0</v>
      </c>
    </row>
    <row r="241" spans="1:9" ht="21" customHeight="1">
      <c r="A241" s="756"/>
      <c r="B241" s="65" t="s">
        <v>1015</v>
      </c>
      <c r="C241" s="65">
        <v>11</v>
      </c>
      <c r="D241" s="65" t="s">
        <v>593</v>
      </c>
      <c r="E241" s="65">
        <v>5223500</v>
      </c>
      <c r="F241" s="65" t="s">
        <v>275</v>
      </c>
      <c r="G241" s="742">
        <f t="shared" si="8"/>
        <v>13910.1</v>
      </c>
      <c r="H241" s="742">
        <v>743.1</v>
      </c>
      <c r="I241" s="742">
        <v>13167</v>
      </c>
    </row>
    <row r="242" spans="1:9" ht="16.5" customHeight="1">
      <c r="A242" s="744" t="s">
        <v>987</v>
      </c>
      <c r="B242" s="65" t="s">
        <v>1015</v>
      </c>
      <c r="C242" s="65">
        <v>12</v>
      </c>
      <c r="D242" s="65" t="s">
        <v>593</v>
      </c>
      <c r="E242" s="65"/>
      <c r="F242" s="65"/>
      <c r="G242" s="742">
        <f t="shared" si="8"/>
        <v>9274.1</v>
      </c>
      <c r="H242" s="742">
        <f>SUM(H243)</f>
        <v>8774.1</v>
      </c>
      <c r="I242" s="742">
        <f>SUM(I243)</f>
        <v>500</v>
      </c>
    </row>
    <row r="243" spans="1:9" ht="29.25" customHeight="1">
      <c r="A243" s="744" t="s">
        <v>928</v>
      </c>
      <c r="B243" s="65" t="s">
        <v>1015</v>
      </c>
      <c r="C243" s="65">
        <v>12</v>
      </c>
      <c r="D243" s="65" t="s">
        <v>593</v>
      </c>
      <c r="E243" s="65">
        <v>4570000</v>
      </c>
      <c r="F243" s="65"/>
      <c r="G243" s="742">
        <f t="shared" si="8"/>
        <v>9274.1</v>
      </c>
      <c r="H243" s="742">
        <f>SUM(H244)</f>
        <v>8774.1</v>
      </c>
      <c r="I243" s="742">
        <f>SUM(I244)</f>
        <v>500</v>
      </c>
    </row>
    <row r="244" spans="1:9" ht="17.25" customHeight="1">
      <c r="A244" s="744" t="s">
        <v>113</v>
      </c>
      <c r="B244" s="65" t="s">
        <v>1015</v>
      </c>
      <c r="C244" s="65">
        <v>12</v>
      </c>
      <c r="D244" s="65" t="s">
        <v>593</v>
      </c>
      <c r="E244" s="65">
        <v>4579900</v>
      </c>
      <c r="F244" s="65" t="s">
        <v>277</v>
      </c>
      <c r="G244" s="742">
        <f t="shared" si="8"/>
        <v>9274.1</v>
      </c>
      <c r="H244" s="742">
        <f>SUM('Анал.табл.'!T419)</f>
        <v>8774.1</v>
      </c>
      <c r="I244" s="742">
        <f>'Анал.табл.'!U419</f>
        <v>500</v>
      </c>
    </row>
    <row r="245" spans="1:9" ht="15.75" customHeight="1">
      <c r="A245" s="740" t="s">
        <v>929</v>
      </c>
      <c r="B245" s="67" t="s">
        <v>988</v>
      </c>
      <c r="C245" s="67"/>
      <c r="D245" s="67"/>
      <c r="E245" s="67"/>
      <c r="F245" s="67"/>
      <c r="G245" s="741">
        <f>SUM(H245:I245)</f>
        <v>224770.1</v>
      </c>
      <c r="H245" s="741">
        <f>SUM(H246+H252+H257+H268)</f>
        <v>87723.70000000001</v>
      </c>
      <c r="I245" s="741">
        <f>SUM(I246+I252+I255+I257+I268)</f>
        <v>137046.4</v>
      </c>
    </row>
    <row r="246" spans="1:9" ht="15" customHeight="1">
      <c r="A246" s="744" t="s">
        <v>1034</v>
      </c>
      <c r="B246" s="65" t="s">
        <v>988</v>
      </c>
      <c r="C246" s="65" t="s">
        <v>591</v>
      </c>
      <c r="D246" s="65"/>
      <c r="E246" s="65"/>
      <c r="F246" s="65"/>
      <c r="G246" s="742">
        <f t="shared" si="8"/>
        <v>38444.3</v>
      </c>
      <c r="H246" s="742">
        <f>SUM(H247)</f>
        <v>38444.3</v>
      </c>
      <c r="I246" s="742"/>
    </row>
    <row r="247" spans="1:9" ht="15" customHeight="1">
      <c r="A247" s="744" t="s">
        <v>896</v>
      </c>
      <c r="B247" s="65" t="s">
        <v>988</v>
      </c>
      <c r="C247" s="65" t="s">
        <v>591</v>
      </c>
      <c r="D247" s="65">
        <v>13</v>
      </c>
      <c r="E247" s="65"/>
      <c r="F247" s="65"/>
      <c r="G247" s="742">
        <f t="shared" si="8"/>
        <v>38444.3</v>
      </c>
      <c r="H247" s="742">
        <f>SUM(H248+H250)</f>
        <v>38444.3</v>
      </c>
      <c r="I247" s="742"/>
    </row>
    <row r="248" spans="1:9" ht="15" customHeight="1">
      <c r="A248" s="744" t="s">
        <v>1036</v>
      </c>
      <c r="B248" s="65" t="s">
        <v>988</v>
      </c>
      <c r="C248" s="65" t="s">
        <v>591</v>
      </c>
      <c r="D248" s="65">
        <v>13</v>
      </c>
      <c r="E248" s="65" t="s">
        <v>73</v>
      </c>
      <c r="F248" s="65"/>
      <c r="G248" s="742">
        <f t="shared" si="8"/>
        <v>31755</v>
      </c>
      <c r="H248" s="742">
        <f>SUM(H249)</f>
        <v>31755</v>
      </c>
      <c r="I248" s="742"/>
    </row>
    <row r="249" spans="1:9" ht="15" customHeight="1">
      <c r="A249" s="744" t="s">
        <v>768</v>
      </c>
      <c r="B249" s="65" t="s">
        <v>988</v>
      </c>
      <c r="C249" s="65" t="s">
        <v>591</v>
      </c>
      <c r="D249" s="65">
        <v>13</v>
      </c>
      <c r="E249" s="65" t="s">
        <v>73</v>
      </c>
      <c r="F249" s="65">
        <v>500</v>
      </c>
      <c r="G249" s="742">
        <f t="shared" si="8"/>
        <v>31755</v>
      </c>
      <c r="H249" s="742">
        <f>SUM('Анал.табл.'!T31)</f>
        <v>31755</v>
      </c>
      <c r="I249" s="742"/>
    </row>
    <row r="250" spans="1:9" ht="39.75" customHeight="1">
      <c r="A250" s="744" t="s">
        <v>930</v>
      </c>
      <c r="B250" s="65" t="s">
        <v>988</v>
      </c>
      <c r="C250" s="65" t="s">
        <v>591</v>
      </c>
      <c r="D250" s="65">
        <v>13</v>
      </c>
      <c r="E250" s="65" t="s">
        <v>300</v>
      </c>
      <c r="F250" s="65"/>
      <c r="G250" s="742">
        <f t="shared" si="8"/>
        <v>6689.299999999999</v>
      </c>
      <c r="H250" s="742">
        <f>SUM(H251)</f>
        <v>6689.299999999999</v>
      </c>
      <c r="I250" s="742"/>
    </row>
    <row r="251" spans="1:9" ht="39.75" customHeight="1">
      <c r="A251" s="744" t="s">
        <v>931</v>
      </c>
      <c r="B251" s="65" t="s">
        <v>988</v>
      </c>
      <c r="C251" s="65" t="s">
        <v>591</v>
      </c>
      <c r="D251" s="65">
        <v>13</v>
      </c>
      <c r="E251" s="65" t="s">
        <v>299</v>
      </c>
      <c r="F251" s="65">
        <v>500</v>
      </c>
      <c r="G251" s="742">
        <f t="shared" si="8"/>
        <v>6689.299999999999</v>
      </c>
      <c r="H251" s="742">
        <f>SUM('Анал.табл.'!T32)</f>
        <v>6689.299999999999</v>
      </c>
      <c r="I251" s="742"/>
    </row>
    <row r="252" spans="1:9" ht="18" customHeight="1">
      <c r="A252" s="744" t="s">
        <v>316</v>
      </c>
      <c r="B252" s="65" t="s">
        <v>988</v>
      </c>
      <c r="C252" s="65" t="s">
        <v>628</v>
      </c>
      <c r="D252" s="65"/>
      <c r="E252" s="65"/>
      <c r="F252" s="65"/>
      <c r="G252" s="742">
        <f t="shared" si="8"/>
        <v>1545</v>
      </c>
      <c r="H252" s="742">
        <f>SUM(H253+H255)</f>
        <v>1545</v>
      </c>
      <c r="I252" s="742"/>
    </row>
    <row r="253" spans="1:9" ht="18" customHeight="1">
      <c r="A253" s="744" t="s">
        <v>35</v>
      </c>
      <c r="B253" s="65" t="s">
        <v>988</v>
      </c>
      <c r="C253" s="65" t="s">
        <v>628</v>
      </c>
      <c r="D253" s="65">
        <v>10</v>
      </c>
      <c r="E253" s="65"/>
      <c r="F253" s="65"/>
      <c r="G253" s="742">
        <f t="shared" si="8"/>
        <v>345</v>
      </c>
      <c r="H253" s="742">
        <f>SUM(H254)</f>
        <v>345</v>
      </c>
      <c r="I253" s="742"/>
    </row>
    <row r="254" spans="1:9" ht="24.75" customHeight="1">
      <c r="A254" s="744" t="s">
        <v>781</v>
      </c>
      <c r="B254" s="65" t="s">
        <v>988</v>
      </c>
      <c r="C254" s="65" t="s">
        <v>628</v>
      </c>
      <c r="D254" s="65">
        <v>10</v>
      </c>
      <c r="E254" s="65">
        <v>3300200</v>
      </c>
      <c r="F254" s="65">
        <v>500</v>
      </c>
      <c r="G254" s="742">
        <f t="shared" si="8"/>
        <v>345</v>
      </c>
      <c r="H254" s="742">
        <f>SUM('Анал.табл.'!T113)</f>
        <v>345</v>
      </c>
      <c r="I254" s="742"/>
    </row>
    <row r="255" spans="1:9" ht="14.25" customHeight="1">
      <c r="A255" s="744" t="s">
        <v>521</v>
      </c>
      <c r="B255" s="65" t="s">
        <v>988</v>
      </c>
      <c r="C255" s="65" t="s">
        <v>628</v>
      </c>
      <c r="D255" s="65">
        <v>12</v>
      </c>
      <c r="E255" s="65">
        <v>3400300</v>
      </c>
      <c r="F255" s="65"/>
      <c r="G255" s="742">
        <f t="shared" si="8"/>
        <v>1200</v>
      </c>
      <c r="H255" s="742">
        <f>SUM(H256)</f>
        <v>1200</v>
      </c>
      <c r="I255" s="742"/>
    </row>
    <row r="256" spans="1:9" ht="14.25" customHeight="1">
      <c r="A256" s="744" t="s">
        <v>932</v>
      </c>
      <c r="B256" s="65" t="s">
        <v>988</v>
      </c>
      <c r="C256" s="65" t="s">
        <v>628</v>
      </c>
      <c r="D256" s="65">
        <v>12</v>
      </c>
      <c r="E256" s="65">
        <v>3400300</v>
      </c>
      <c r="F256" s="65">
        <v>500</v>
      </c>
      <c r="G256" s="742">
        <f t="shared" si="8"/>
        <v>1200</v>
      </c>
      <c r="H256" s="742">
        <f>SUM('Анал.табл.'!T118)</f>
        <v>1200</v>
      </c>
      <c r="I256" s="742"/>
    </row>
    <row r="257" spans="1:9" ht="14.25" customHeight="1">
      <c r="A257" s="744" t="s">
        <v>306</v>
      </c>
      <c r="B257" s="65" t="s">
        <v>988</v>
      </c>
      <c r="C257" s="65" t="s">
        <v>527</v>
      </c>
      <c r="D257" s="65"/>
      <c r="E257" s="65"/>
      <c r="F257" s="65"/>
      <c r="G257" s="742">
        <f>SUM(H257:I257)</f>
        <v>162103.9</v>
      </c>
      <c r="H257" s="742">
        <f>SUM(H258+H263+H266)</f>
        <v>47734.4</v>
      </c>
      <c r="I257" s="742">
        <f>SUM(I258+I259)</f>
        <v>114369.5</v>
      </c>
    </row>
    <row r="258" spans="1:9" ht="14.25" customHeight="1">
      <c r="A258" s="744" t="s">
        <v>756</v>
      </c>
      <c r="B258" s="65" t="s">
        <v>988</v>
      </c>
      <c r="C258" s="65" t="s">
        <v>527</v>
      </c>
      <c r="D258" s="65" t="s">
        <v>591</v>
      </c>
      <c r="E258" s="65"/>
      <c r="F258" s="65"/>
      <c r="G258" s="742">
        <f>SUM(H258:I258)</f>
        <v>150103.6</v>
      </c>
      <c r="H258" s="742">
        <f>SUM(H259+H261)</f>
        <v>35734.1</v>
      </c>
      <c r="I258" s="742">
        <f>SUM(I263)</f>
        <v>114369.5</v>
      </c>
    </row>
    <row r="259" spans="1:9" ht="14.25" customHeight="1">
      <c r="A259" s="744" t="s">
        <v>1062</v>
      </c>
      <c r="B259" s="65" t="s">
        <v>988</v>
      </c>
      <c r="C259" s="65" t="s">
        <v>527</v>
      </c>
      <c r="D259" s="65" t="s">
        <v>591</v>
      </c>
      <c r="E259" s="65" t="s">
        <v>41</v>
      </c>
      <c r="F259" s="65" t="s">
        <v>275</v>
      </c>
      <c r="G259" s="742">
        <f t="shared" si="8"/>
        <v>35676</v>
      </c>
      <c r="H259" s="742">
        <f>SUM(H260)</f>
        <v>35676</v>
      </c>
      <c r="I259" s="742"/>
    </row>
    <row r="260" spans="1:9" ht="14.25" customHeight="1">
      <c r="A260" s="744" t="s">
        <v>1062</v>
      </c>
      <c r="B260" s="65" t="s">
        <v>988</v>
      </c>
      <c r="C260" s="65" t="s">
        <v>527</v>
      </c>
      <c r="D260" s="65" t="s">
        <v>591</v>
      </c>
      <c r="E260" s="65" t="s">
        <v>1063</v>
      </c>
      <c r="F260" s="65"/>
      <c r="G260" s="742">
        <f>SUM(H260:I260)</f>
        <v>35676</v>
      </c>
      <c r="H260" s="742">
        <f>SUM('Анал.табл.'!T137+'Анал.табл.'!T135)</f>
        <v>35676</v>
      </c>
      <c r="I260" s="742"/>
    </row>
    <row r="261" spans="1:9" ht="14.25" customHeight="1">
      <c r="A261" s="757" t="s">
        <v>508</v>
      </c>
      <c r="B261" s="199" t="s">
        <v>988</v>
      </c>
      <c r="C261" s="199" t="s">
        <v>527</v>
      </c>
      <c r="D261" s="199" t="s">
        <v>591</v>
      </c>
      <c r="E261" s="199" t="s">
        <v>509</v>
      </c>
      <c r="F261" s="199"/>
      <c r="G261" s="758">
        <f>SUM(H261:I261)</f>
        <v>58.1</v>
      </c>
      <c r="H261" s="758">
        <f>H262</f>
        <v>58.1</v>
      </c>
      <c r="I261" s="758"/>
    </row>
    <row r="262" spans="1:9" ht="14.25" customHeight="1">
      <c r="A262" s="757" t="s">
        <v>59</v>
      </c>
      <c r="B262" s="199" t="s">
        <v>988</v>
      </c>
      <c r="C262" s="199" t="s">
        <v>527</v>
      </c>
      <c r="D262" s="199" t="s">
        <v>591</v>
      </c>
      <c r="E262" s="199" t="s">
        <v>509</v>
      </c>
      <c r="F262" s="199" t="s">
        <v>1005</v>
      </c>
      <c r="G262" s="758">
        <f>SUM(H262:I262)</f>
        <v>58.1</v>
      </c>
      <c r="H262" s="758">
        <f>'Анал.табл.'!T134</f>
        <v>58.1</v>
      </c>
      <c r="I262" s="758"/>
    </row>
    <row r="263" spans="1:9" ht="14.25" customHeight="1">
      <c r="A263" s="744" t="s">
        <v>310</v>
      </c>
      <c r="B263" s="65" t="s">
        <v>988</v>
      </c>
      <c r="C263" s="65" t="s">
        <v>527</v>
      </c>
      <c r="D263" s="65" t="s">
        <v>591</v>
      </c>
      <c r="E263" s="65" t="s">
        <v>1003</v>
      </c>
      <c r="F263" s="65"/>
      <c r="G263" s="742">
        <f>SUM(G264:G265)</f>
        <v>125846.5</v>
      </c>
      <c r="H263" s="742">
        <f>SUM(H264:H265)</f>
        <v>11477</v>
      </c>
      <c r="I263" s="742">
        <f>SUM(I264:I265)</f>
        <v>114369.5</v>
      </c>
    </row>
    <row r="264" spans="1:9" ht="39" customHeight="1">
      <c r="A264" s="745" t="s">
        <v>1019</v>
      </c>
      <c r="B264" s="65" t="s">
        <v>988</v>
      </c>
      <c r="C264" s="65" t="s">
        <v>527</v>
      </c>
      <c r="D264" s="65" t="s">
        <v>591</v>
      </c>
      <c r="E264" s="65" t="s">
        <v>733</v>
      </c>
      <c r="F264" s="65" t="s">
        <v>275</v>
      </c>
      <c r="G264" s="742">
        <f t="shared" si="8"/>
        <v>22979.5</v>
      </c>
      <c r="H264" s="742">
        <f>SUM('Анал.табл.'!T139)</f>
        <v>1190</v>
      </c>
      <c r="I264" s="742">
        <f>SUM('Анал.табл.'!U139)</f>
        <v>21789.5</v>
      </c>
    </row>
    <row r="265" spans="1:9" ht="47.25" customHeight="1">
      <c r="A265" s="745" t="s">
        <v>318</v>
      </c>
      <c r="B265" s="65" t="s">
        <v>988</v>
      </c>
      <c r="C265" s="65" t="s">
        <v>527</v>
      </c>
      <c r="D265" s="65" t="s">
        <v>591</v>
      </c>
      <c r="E265" s="65" t="s">
        <v>1099</v>
      </c>
      <c r="F265" s="65" t="s">
        <v>275</v>
      </c>
      <c r="G265" s="742">
        <f>SUM(H265:I265)</f>
        <v>102867</v>
      </c>
      <c r="H265" s="742">
        <f>SUM('Анал.табл.'!T136)</f>
        <v>10287</v>
      </c>
      <c r="I265" s="742">
        <f>SUM('Анал.табл.'!U136)</f>
        <v>92580</v>
      </c>
    </row>
    <row r="266" spans="1:9" ht="30" customHeight="1">
      <c r="A266" s="745" t="s">
        <v>695</v>
      </c>
      <c r="B266" s="65" t="s">
        <v>988</v>
      </c>
      <c r="C266" s="65" t="s">
        <v>527</v>
      </c>
      <c r="D266" s="65" t="s">
        <v>591</v>
      </c>
      <c r="E266" s="65" t="s">
        <v>694</v>
      </c>
      <c r="F266" s="65" t="s">
        <v>275</v>
      </c>
      <c r="G266" s="742">
        <f>SUM(H266:I266)</f>
        <v>523.3</v>
      </c>
      <c r="H266" s="742">
        <f>SUM('Анал.табл.'!T138)</f>
        <v>523.3</v>
      </c>
      <c r="I266" s="742"/>
    </row>
    <row r="267" spans="1:9" ht="47.25" customHeight="1" hidden="1">
      <c r="A267" s="745"/>
      <c r="B267" s="65"/>
      <c r="C267" s="65"/>
      <c r="D267" s="65"/>
      <c r="E267" s="65"/>
      <c r="F267" s="65"/>
      <c r="G267" s="742"/>
      <c r="H267" s="742"/>
      <c r="I267" s="742"/>
    </row>
    <row r="268" spans="1:9" ht="15" customHeight="1">
      <c r="A268" s="744" t="s">
        <v>1031</v>
      </c>
      <c r="B268" s="65" t="s">
        <v>988</v>
      </c>
      <c r="C268" s="65">
        <v>10</v>
      </c>
      <c r="D268" s="65"/>
      <c r="E268" s="65"/>
      <c r="F268" s="65"/>
      <c r="G268" s="742">
        <f aca="true" t="shared" si="9" ref="G268:G275">SUM(H268:I268)</f>
        <v>22676.9</v>
      </c>
      <c r="H268" s="742">
        <f>SUM(H269)</f>
        <v>0</v>
      </c>
      <c r="I268" s="742">
        <f>SUM(I269)</f>
        <v>22676.9</v>
      </c>
    </row>
    <row r="269" spans="1:9" ht="15" customHeight="1">
      <c r="A269" s="744" t="s">
        <v>377</v>
      </c>
      <c r="B269" s="65" t="s">
        <v>988</v>
      </c>
      <c r="C269" s="65">
        <v>10</v>
      </c>
      <c r="D269" s="65" t="s">
        <v>594</v>
      </c>
      <c r="E269" s="65"/>
      <c r="F269" s="65"/>
      <c r="G269" s="742">
        <f t="shared" si="9"/>
        <v>22676.9</v>
      </c>
      <c r="H269" s="742">
        <f>SUM(H272)</f>
        <v>0</v>
      </c>
      <c r="I269" s="742">
        <f>SUM(I272+I270)</f>
        <v>22676.9</v>
      </c>
    </row>
    <row r="270" spans="1:9" ht="15" customHeight="1">
      <c r="A270" s="744" t="s">
        <v>596</v>
      </c>
      <c r="B270" s="65" t="s">
        <v>988</v>
      </c>
      <c r="C270" s="65">
        <v>10</v>
      </c>
      <c r="D270" s="65" t="s">
        <v>594</v>
      </c>
      <c r="E270" s="65"/>
      <c r="F270" s="65"/>
      <c r="G270" s="742">
        <f t="shared" si="9"/>
        <v>459.9</v>
      </c>
      <c r="H270" s="742"/>
      <c r="I270" s="742">
        <f>SUM(I271)</f>
        <v>459.9</v>
      </c>
    </row>
    <row r="271" spans="1:9" ht="15" customHeight="1">
      <c r="A271" s="744" t="s">
        <v>597</v>
      </c>
      <c r="B271" s="65" t="s">
        <v>988</v>
      </c>
      <c r="C271" s="65">
        <v>10</v>
      </c>
      <c r="D271" s="65" t="s">
        <v>594</v>
      </c>
      <c r="E271" s="65"/>
      <c r="F271" s="65"/>
      <c r="G271" s="742">
        <f t="shared" si="9"/>
        <v>459.9</v>
      </c>
      <c r="H271" s="742"/>
      <c r="I271" s="742">
        <f>SUM('Анал.табл.'!U380)</f>
        <v>459.9</v>
      </c>
    </row>
    <row r="272" spans="1:9" ht="15" customHeight="1">
      <c r="A272" s="744" t="s">
        <v>377</v>
      </c>
      <c r="B272" s="65" t="s">
        <v>988</v>
      </c>
      <c r="C272" s="65">
        <v>10</v>
      </c>
      <c r="D272" s="65" t="s">
        <v>594</v>
      </c>
      <c r="E272" s="65">
        <v>5050000</v>
      </c>
      <c r="F272" s="65"/>
      <c r="G272" s="742">
        <f t="shared" si="9"/>
        <v>22217</v>
      </c>
      <c r="H272" s="742"/>
      <c r="I272" s="742">
        <f>SUM(I273+I274)</f>
        <v>22217</v>
      </c>
    </row>
    <row r="273" spans="1:9" ht="48" customHeight="1">
      <c r="A273" s="744" t="s">
        <v>1070</v>
      </c>
      <c r="B273" s="65" t="s">
        <v>988</v>
      </c>
      <c r="C273" s="65">
        <v>10</v>
      </c>
      <c r="D273" s="65" t="s">
        <v>594</v>
      </c>
      <c r="E273" s="65">
        <v>5053600</v>
      </c>
      <c r="F273" s="65" t="s">
        <v>989</v>
      </c>
      <c r="G273" s="742">
        <f t="shared" si="9"/>
        <v>9299</v>
      </c>
      <c r="H273" s="742"/>
      <c r="I273" s="742">
        <v>9299</v>
      </c>
    </row>
    <row r="274" spans="1:9" ht="59.25" customHeight="1">
      <c r="A274" s="744" t="s">
        <v>935</v>
      </c>
      <c r="B274" s="65" t="s">
        <v>988</v>
      </c>
      <c r="C274" s="65">
        <v>10</v>
      </c>
      <c r="D274" s="65" t="s">
        <v>594</v>
      </c>
      <c r="E274" s="65">
        <v>5053400</v>
      </c>
      <c r="F274" s="65" t="s">
        <v>989</v>
      </c>
      <c r="G274" s="742">
        <f t="shared" si="9"/>
        <v>12918</v>
      </c>
      <c r="H274" s="742"/>
      <c r="I274" s="742">
        <f>SUM('Анал.табл.'!U381)</f>
        <v>12918</v>
      </c>
    </row>
    <row r="275" spans="1:9" ht="17.25" customHeight="1">
      <c r="A275" s="740" t="s">
        <v>936</v>
      </c>
      <c r="B275" s="67" t="s">
        <v>684</v>
      </c>
      <c r="C275" s="67"/>
      <c r="D275" s="67"/>
      <c r="E275" s="67"/>
      <c r="F275" s="67"/>
      <c r="G275" s="741">
        <f t="shared" si="9"/>
        <v>36940.8</v>
      </c>
      <c r="H275" s="741">
        <f>SUM(H276+H279+H284)</f>
        <v>36940.8</v>
      </c>
      <c r="I275" s="741">
        <f>SUM(I276+I279+I284)</f>
        <v>0</v>
      </c>
    </row>
    <row r="276" spans="1:9" ht="17.25" customHeight="1">
      <c r="A276" s="744" t="s">
        <v>1034</v>
      </c>
      <c r="B276" s="65" t="s">
        <v>684</v>
      </c>
      <c r="C276" s="65" t="s">
        <v>591</v>
      </c>
      <c r="D276" s="65"/>
      <c r="E276" s="65"/>
      <c r="F276" s="65"/>
      <c r="G276" s="742">
        <f aca="true" t="shared" si="10" ref="G276:G345">SUM(H276:I276)</f>
        <v>32093.4</v>
      </c>
      <c r="H276" s="742">
        <f>SUM(H277)</f>
        <v>32093.4</v>
      </c>
      <c r="I276" s="742"/>
    </row>
    <row r="277" spans="1:9" ht="36" customHeight="1">
      <c r="A277" s="744" t="s">
        <v>1102</v>
      </c>
      <c r="B277" s="65" t="s">
        <v>684</v>
      </c>
      <c r="C277" s="65" t="s">
        <v>591</v>
      </c>
      <c r="D277" s="65" t="s">
        <v>629</v>
      </c>
      <c r="E277" s="65"/>
      <c r="F277" s="65"/>
      <c r="G277" s="742">
        <f t="shared" si="10"/>
        <v>32093.4</v>
      </c>
      <c r="H277" s="742">
        <f>SUM(H278)</f>
        <v>32093.4</v>
      </c>
      <c r="I277" s="742"/>
    </row>
    <row r="278" spans="1:9" ht="13.5" customHeight="1">
      <c r="A278" s="744" t="s">
        <v>768</v>
      </c>
      <c r="B278" s="65" t="s">
        <v>684</v>
      </c>
      <c r="C278" s="65" t="s">
        <v>591</v>
      </c>
      <c r="D278" s="65" t="s">
        <v>629</v>
      </c>
      <c r="E278" s="65" t="s">
        <v>73</v>
      </c>
      <c r="F278" s="65">
        <v>500</v>
      </c>
      <c r="G278" s="742">
        <f t="shared" si="10"/>
        <v>32093.4</v>
      </c>
      <c r="H278" s="742">
        <f>SUM('Анал.табл.'!T25)</f>
        <v>32093.4</v>
      </c>
      <c r="I278" s="742"/>
    </row>
    <row r="279" spans="1:9" ht="13.5" customHeight="1">
      <c r="A279" s="744" t="s">
        <v>316</v>
      </c>
      <c r="B279" s="65" t="s">
        <v>684</v>
      </c>
      <c r="C279" s="65" t="s">
        <v>628</v>
      </c>
      <c r="D279" s="65"/>
      <c r="E279" s="65"/>
      <c r="F279" s="65"/>
      <c r="G279" s="742">
        <f t="shared" si="10"/>
        <v>3727.4</v>
      </c>
      <c r="H279" s="742">
        <f>SUM(H280+H282)</f>
        <v>3727.4</v>
      </c>
      <c r="I279" s="742"/>
    </row>
    <row r="280" spans="1:9" ht="13.5" customHeight="1">
      <c r="A280" s="744" t="s">
        <v>35</v>
      </c>
      <c r="B280" s="65" t="s">
        <v>684</v>
      </c>
      <c r="C280" s="65" t="s">
        <v>628</v>
      </c>
      <c r="D280" s="65">
        <v>10</v>
      </c>
      <c r="E280" s="65"/>
      <c r="F280" s="65"/>
      <c r="G280" s="742">
        <f t="shared" si="10"/>
        <v>936.1</v>
      </c>
      <c r="H280" s="742">
        <f>SUM(H281)</f>
        <v>936.1</v>
      </c>
      <c r="I280" s="742"/>
    </row>
    <row r="281" spans="1:9" ht="24" customHeight="1">
      <c r="A281" s="744" t="s">
        <v>781</v>
      </c>
      <c r="B281" s="65" t="s">
        <v>684</v>
      </c>
      <c r="C281" s="65" t="s">
        <v>628</v>
      </c>
      <c r="D281" s="65">
        <v>10</v>
      </c>
      <c r="E281" s="65">
        <v>3300200</v>
      </c>
      <c r="F281" s="65">
        <v>500</v>
      </c>
      <c r="G281" s="742">
        <f t="shared" si="10"/>
        <v>936.1</v>
      </c>
      <c r="H281" s="742">
        <f>SUM('Анал.табл.'!T112)</f>
        <v>936.1</v>
      </c>
      <c r="I281" s="742"/>
    </row>
    <row r="282" spans="1:9" ht="15" customHeight="1">
      <c r="A282" s="744" t="s">
        <v>64</v>
      </c>
      <c r="B282" s="65" t="s">
        <v>684</v>
      </c>
      <c r="C282" s="65" t="s">
        <v>628</v>
      </c>
      <c r="D282" s="65">
        <v>10</v>
      </c>
      <c r="E282" s="65" t="s">
        <v>324</v>
      </c>
      <c r="F282" s="65"/>
      <c r="G282" s="742">
        <f t="shared" si="10"/>
        <v>2791.3</v>
      </c>
      <c r="H282" s="742">
        <f>SUM(H283)</f>
        <v>2791.3</v>
      </c>
      <c r="I282" s="742"/>
    </row>
    <row r="283" spans="1:9" ht="24" customHeight="1">
      <c r="A283" s="744" t="s">
        <v>105</v>
      </c>
      <c r="B283" s="65" t="s">
        <v>684</v>
      </c>
      <c r="C283" s="65" t="s">
        <v>628</v>
      </c>
      <c r="D283" s="65">
        <v>10</v>
      </c>
      <c r="E283" s="65" t="s">
        <v>324</v>
      </c>
      <c r="F283" s="65" t="s">
        <v>1005</v>
      </c>
      <c r="G283" s="742">
        <f t="shared" si="10"/>
        <v>2791.3</v>
      </c>
      <c r="H283" s="742">
        <f>SUM('Анал.табл.'!T109)</f>
        <v>2791.3</v>
      </c>
      <c r="I283" s="742"/>
    </row>
    <row r="284" spans="1:9" ht="15.75" customHeight="1">
      <c r="A284" s="744" t="s">
        <v>1001</v>
      </c>
      <c r="B284" s="65" t="s">
        <v>684</v>
      </c>
      <c r="C284" s="65">
        <v>13</v>
      </c>
      <c r="D284" s="65"/>
      <c r="E284" s="65"/>
      <c r="F284" s="65"/>
      <c r="G284" s="742">
        <f t="shared" si="10"/>
        <v>1120</v>
      </c>
      <c r="H284" s="742">
        <f>SUM(H285)</f>
        <v>1120</v>
      </c>
      <c r="I284" s="742"/>
    </row>
    <row r="285" spans="1:9" ht="15.75" customHeight="1">
      <c r="A285" s="744" t="s">
        <v>938</v>
      </c>
      <c r="B285" s="65" t="s">
        <v>684</v>
      </c>
      <c r="C285" s="65">
        <v>13</v>
      </c>
      <c r="D285" s="65" t="s">
        <v>591</v>
      </c>
      <c r="E285" s="65"/>
      <c r="F285" s="65"/>
      <c r="G285" s="742">
        <f t="shared" si="10"/>
        <v>1120</v>
      </c>
      <c r="H285" s="742">
        <f>SUM(H286)</f>
        <v>1120</v>
      </c>
      <c r="I285" s="742"/>
    </row>
    <row r="286" spans="1:9" ht="15.75" customHeight="1">
      <c r="A286" s="744" t="s">
        <v>939</v>
      </c>
      <c r="B286" s="65" t="s">
        <v>684</v>
      </c>
      <c r="C286" s="65">
        <v>13</v>
      </c>
      <c r="D286" s="65" t="s">
        <v>591</v>
      </c>
      <c r="E286" s="65" t="s">
        <v>298</v>
      </c>
      <c r="F286" s="65" t="s">
        <v>683</v>
      </c>
      <c r="G286" s="742">
        <f t="shared" si="10"/>
        <v>1120</v>
      </c>
      <c r="H286" s="742">
        <f>SUM('Анал.табл.'!T421)</f>
        <v>1120</v>
      </c>
      <c r="I286" s="742"/>
    </row>
    <row r="287" spans="1:9" ht="26.25" customHeight="1">
      <c r="A287" s="740" t="s">
        <v>940</v>
      </c>
      <c r="B287" s="67" t="s">
        <v>1016</v>
      </c>
      <c r="C287" s="67"/>
      <c r="D287" s="67"/>
      <c r="E287" s="67"/>
      <c r="F287" s="67"/>
      <c r="G287" s="741">
        <f>SUM(G299+G362+G292)</f>
        <v>1285560.7</v>
      </c>
      <c r="H287" s="741">
        <f>SUM(H299+H362+H292+H288)</f>
        <v>633725.6999999998</v>
      </c>
      <c r="I287" s="741">
        <f>SUM(I299+I362+I292)</f>
        <v>652069</v>
      </c>
    </row>
    <row r="288" spans="1:9" ht="26.25" customHeight="1">
      <c r="A288" s="757" t="s">
        <v>1046</v>
      </c>
      <c r="B288" s="199" t="s">
        <v>1016</v>
      </c>
      <c r="C288" s="199" t="s">
        <v>594</v>
      </c>
      <c r="D288" s="199"/>
      <c r="E288" s="199"/>
      <c r="F288" s="199"/>
      <c r="G288" s="758">
        <f>SUM(H288:I288)</f>
        <v>234</v>
      </c>
      <c r="H288" s="758">
        <f>SUM(H291)</f>
        <v>234</v>
      </c>
      <c r="I288" s="758">
        <v>0</v>
      </c>
    </row>
    <row r="289" spans="1:9" ht="15.75" customHeight="1">
      <c r="A289" s="757" t="s">
        <v>103</v>
      </c>
      <c r="B289" s="199" t="s">
        <v>1016</v>
      </c>
      <c r="C289" s="199" t="s">
        <v>594</v>
      </c>
      <c r="D289" s="199" t="s">
        <v>593</v>
      </c>
      <c r="E289" s="199"/>
      <c r="F289" s="199"/>
      <c r="G289" s="758">
        <f>SUM(H289:I289)</f>
        <v>234</v>
      </c>
      <c r="H289" s="758">
        <f>SUM(H290)</f>
        <v>234</v>
      </c>
      <c r="I289" s="758"/>
    </row>
    <row r="290" spans="1:9" ht="15.75" customHeight="1">
      <c r="A290" s="757" t="s">
        <v>52</v>
      </c>
      <c r="B290" s="199" t="s">
        <v>1016</v>
      </c>
      <c r="C290" s="199" t="s">
        <v>594</v>
      </c>
      <c r="D290" s="199" t="s">
        <v>593</v>
      </c>
      <c r="E290" s="199" t="s">
        <v>323</v>
      </c>
      <c r="F290" s="199"/>
      <c r="G290" s="758">
        <f>SUM(H290:I290)</f>
        <v>234</v>
      </c>
      <c r="H290" s="758">
        <f>SUM(H291)</f>
        <v>234</v>
      </c>
      <c r="I290" s="758"/>
    </row>
    <row r="291" spans="1:9" ht="60.75" customHeight="1">
      <c r="A291" s="757" t="s">
        <v>53</v>
      </c>
      <c r="B291" s="199" t="s">
        <v>1016</v>
      </c>
      <c r="C291" s="199" t="s">
        <v>594</v>
      </c>
      <c r="D291" s="199" t="s">
        <v>593</v>
      </c>
      <c r="E291" s="199" t="s">
        <v>323</v>
      </c>
      <c r="F291" s="199" t="s">
        <v>1005</v>
      </c>
      <c r="G291" s="758">
        <f>SUM(H291:I291)</f>
        <v>234</v>
      </c>
      <c r="H291" s="758">
        <f>'Анал.табл.'!T50+'Анал.табл.'!T52</f>
        <v>234</v>
      </c>
      <c r="I291" s="759"/>
    </row>
    <row r="292" spans="1:9" ht="15" customHeight="1">
      <c r="A292" s="744" t="s">
        <v>316</v>
      </c>
      <c r="B292" s="65" t="s">
        <v>1016</v>
      </c>
      <c r="C292" s="65" t="s">
        <v>628</v>
      </c>
      <c r="D292" s="65"/>
      <c r="E292" s="67"/>
      <c r="F292" s="67"/>
      <c r="G292" s="742">
        <f>SUM(H292:I292)</f>
        <v>4432.1</v>
      </c>
      <c r="H292" s="742">
        <f>SUM(H293+H296)</f>
        <v>73.7</v>
      </c>
      <c r="I292" s="742">
        <f>SUM(I293)</f>
        <v>4358.400000000001</v>
      </c>
    </row>
    <row r="293" spans="1:9" ht="15" customHeight="1">
      <c r="A293" s="745" t="s">
        <v>28</v>
      </c>
      <c r="B293" s="65" t="s">
        <v>1016</v>
      </c>
      <c r="C293" s="65" t="s">
        <v>628</v>
      </c>
      <c r="D293" s="65" t="s">
        <v>591</v>
      </c>
      <c r="E293" s="67"/>
      <c r="F293" s="67"/>
      <c r="G293" s="742">
        <f t="shared" si="10"/>
        <v>4358.400000000001</v>
      </c>
      <c r="H293" s="742"/>
      <c r="I293" s="742">
        <f>SUM(I294:I295)</f>
        <v>4358.400000000001</v>
      </c>
    </row>
    <row r="294" spans="1:9" ht="27.75" customHeight="1">
      <c r="A294" s="745" t="s">
        <v>949</v>
      </c>
      <c r="B294" s="65" t="s">
        <v>1016</v>
      </c>
      <c r="C294" s="65" t="s">
        <v>628</v>
      </c>
      <c r="D294" s="65" t="s">
        <v>591</v>
      </c>
      <c r="E294" s="65" t="s">
        <v>1060</v>
      </c>
      <c r="F294" s="65" t="s">
        <v>277</v>
      </c>
      <c r="G294" s="742">
        <f t="shared" si="10"/>
        <v>4008.4000000000005</v>
      </c>
      <c r="H294" s="741"/>
      <c r="I294" s="742">
        <f>SUM('Анал.табл.'!U68:U88)-I295</f>
        <v>4008.4000000000005</v>
      </c>
    </row>
    <row r="295" spans="1:9" ht="27.75" customHeight="1">
      <c r="A295" s="745" t="s">
        <v>948</v>
      </c>
      <c r="B295" s="65" t="s">
        <v>1016</v>
      </c>
      <c r="C295" s="65" t="s">
        <v>628</v>
      </c>
      <c r="D295" s="65" t="s">
        <v>591</v>
      </c>
      <c r="E295" s="65" t="s">
        <v>947</v>
      </c>
      <c r="F295" s="65" t="s">
        <v>277</v>
      </c>
      <c r="G295" s="742">
        <f>SUM(I295)</f>
        <v>350</v>
      </c>
      <c r="H295" s="741"/>
      <c r="I295" s="742">
        <v>350</v>
      </c>
    </row>
    <row r="296" spans="1:9" ht="20.25" customHeight="1">
      <c r="A296" s="744" t="s">
        <v>35</v>
      </c>
      <c r="B296" s="65" t="s">
        <v>1016</v>
      </c>
      <c r="C296" s="65" t="s">
        <v>628</v>
      </c>
      <c r="D296" s="65">
        <v>10</v>
      </c>
      <c r="E296" s="65"/>
      <c r="F296" s="65"/>
      <c r="G296" s="742">
        <f t="shared" si="10"/>
        <v>73.7</v>
      </c>
      <c r="H296" s="742">
        <f>SUM(H297)</f>
        <v>73.7</v>
      </c>
      <c r="I296" s="742"/>
    </row>
    <row r="297" spans="1:9" ht="20.25" customHeight="1">
      <c r="A297" s="744" t="s">
        <v>64</v>
      </c>
      <c r="B297" s="65" t="s">
        <v>1016</v>
      </c>
      <c r="C297" s="65" t="s">
        <v>628</v>
      </c>
      <c r="D297" s="65">
        <v>10</v>
      </c>
      <c r="E297" s="65" t="s">
        <v>324</v>
      </c>
      <c r="F297" s="65"/>
      <c r="G297" s="742">
        <f t="shared" si="10"/>
        <v>73.7</v>
      </c>
      <c r="H297" s="742">
        <f>SUM(H298)</f>
        <v>73.7</v>
      </c>
      <c r="I297" s="742"/>
    </row>
    <row r="298" spans="1:9" ht="22.5" customHeight="1">
      <c r="A298" s="744" t="s">
        <v>105</v>
      </c>
      <c r="B298" s="65" t="s">
        <v>1016</v>
      </c>
      <c r="C298" s="65" t="s">
        <v>628</v>
      </c>
      <c r="D298" s="65">
        <v>10</v>
      </c>
      <c r="E298" s="65" t="s">
        <v>324</v>
      </c>
      <c r="F298" s="65" t="s">
        <v>1005</v>
      </c>
      <c r="G298" s="742">
        <f t="shared" si="10"/>
        <v>73.7</v>
      </c>
      <c r="H298" s="742">
        <f>SUM('Анал.табл.'!T108)</f>
        <v>73.7</v>
      </c>
      <c r="I298" s="742"/>
    </row>
    <row r="299" spans="1:9" ht="14.25" customHeight="1">
      <c r="A299" s="744" t="s">
        <v>308</v>
      </c>
      <c r="B299" s="65" t="s">
        <v>1016</v>
      </c>
      <c r="C299" s="65" t="s">
        <v>546</v>
      </c>
      <c r="D299" s="65"/>
      <c r="E299" s="65"/>
      <c r="F299" s="65"/>
      <c r="G299" s="742">
        <f t="shared" si="10"/>
        <v>1259544.7999999998</v>
      </c>
      <c r="H299" s="742">
        <f>SUM(H300+H308+H330+H342)</f>
        <v>633417.9999999999</v>
      </c>
      <c r="I299" s="742">
        <f>SUM(I300+I308+I330+I342)</f>
        <v>626126.7999999999</v>
      </c>
    </row>
    <row r="300" spans="1:10" ht="14.25" customHeight="1">
      <c r="A300" s="744" t="s">
        <v>905</v>
      </c>
      <c r="B300" s="65" t="s">
        <v>1016</v>
      </c>
      <c r="C300" s="65" t="s">
        <v>546</v>
      </c>
      <c r="D300" s="65" t="s">
        <v>591</v>
      </c>
      <c r="E300" s="65"/>
      <c r="F300" s="65"/>
      <c r="G300" s="742">
        <f t="shared" si="10"/>
        <v>396791.0999999999</v>
      </c>
      <c r="H300" s="742">
        <f>SUM(H301+H304+H306)</f>
        <v>385936.49999999994</v>
      </c>
      <c r="I300" s="742">
        <f>SUM(I301+I304)</f>
        <v>10854.599999999999</v>
      </c>
      <c r="J300" s="760"/>
    </row>
    <row r="301" spans="1:9" ht="14.25" customHeight="1">
      <c r="A301" s="744" t="s">
        <v>941</v>
      </c>
      <c r="B301" s="65" t="s">
        <v>1016</v>
      </c>
      <c r="C301" s="65" t="s">
        <v>546</v>
      </c>
      <c r="D301" s="65" t="s">
        <v>591</v>
      </c>
      <c r="E301" s="65">
        <v>4200000</v>
      </c>
      <c r="F301" s="65"/>
      <c r="G301" s="742">
        <f t="shared" si="10"/>
        <v>386161.5999999999</v>
      </c>
      <c r="H301" s="742">
        <f>SUM(H303)</f>
        <v>380636.49999999994</v>
      </c>
      <c r="I301" s="742">
        <f>SUM(I303+I302)</f>
        <v>5525.099999999999</v>
      </c>
    </row>
    <row r="302" spans="1:9" ht="43.5" customHeight="1">
      <c r="A302" s="744" t="s">
        <v>589</v>
      </c>
      <c r="B302" s="65" t="s">
        <v>1016</v>
      </c>
      <c r="C302" s="65" t="s">
        <v>546</v>
      </c>
      <c r="D302" s="65" t="s">
        <v>591</v>
      </c>
      <c r="E302" s="65" t="s">
        <v>588</v>
      </c>
      <c r="F302" s="65"/>
      <c r="G302" s="742"/>
      <c r="H302" s="742"/>
      <c r="I302" s="742">
        <v>796.5</v>
      </c>
    </row>
    <row r="303" spans="1:9" ht="16.5" customHeight="1">
      <c r="A303" s="744" t="s">
        <v>113</v>
      </c>
      <c r="B303" s="65" t="s">
        <v>1016</v>
      </c>
      <c r="C303" s="65" t="s">
        <v>546</v>
      </c>
      <c r="D303" s="65" t="s">
        <v>591</v>
      </c>
      <c r="E303" s="65">
        <v>4209900</v>
      </c>
      <c r="F303" s="65" t="s">
        <v>277</v>
      </c>
      <c r="G303" s="742">
        <f t="shared" si="10"/>
        <v>385365.0999999999</v>
      </c>
      <c r="H303" s="742">
        <f>SUM('Анал.табл.'!T163:T178)</f>
        <v>380636.49999999994</v>
      </c>
      <c r="I303" s="742">
        <f>SUM('Анал.табл.'!U163:U178)-796.5</f>
        <v>4728.599999999999</v>
      </c>
    </row>
    <row r="304" spans="1:9" ht="16.5" customHeight="1">
      <c r="A304" s="744" t="s">
        <v>310</v>
      </c>
      <c r="B304" s="65" t="s">
        <v>1016</v>
      </c>
      <c r="C304" s="65" t="s">
        <v>546</v>
      </c>
      <c r="D304" s="65" t="s">
        <v>591</v>
      </c>
      <c r="E304" s="65" t="s">
        <v>1003</v>
      </c>
      <c r="F304" s="65"/>
      <c r="G304" s="742">
        <f t="shared" si="10"/>
        <v>5329.5</v>
      </c>
      <c r="H304" s="742">
        <f>SUM(H305)</f>
        <v>0</v>
      </c>
      <c r="I304" s="742">
        <f>SUM(I305)</f>
        <v>5329.5</v>
      </c>
    </row>
    <row r="305" spans="1:9" ht="27.75" customHeight="1">
      <c r="A305" s="744" t="s">
        <v>1029</v>
      </c>
      <c r="B305" s="65" t="s">
        <v>1016</v>
      </c>
      <c r="C305" s="65" t="s">
        <v>546</v>
      </c>
      <c r="D305" s="65" t="s">
        <v>591</v>
      </c>
      <c r="E305" s="65">
        <v>5225602</v>
      </c>
      <c r="F305" s="65" t="s">
        <v>277</v>
      </c>
      <c r="G305" s="742">
        <f t="shared" si="10"/>
        <v>5329.5</v>
      </c>
      <c r="H305" s="742"/>
      <c r="I305" s="742">
        <f>SUM('Анал.табл.'!U179-'Анал.табл.'!U189)+'Анал.табл.'!U193</f>
        <v>5329.5</v>
      </c>
    </row>
    <row r="306" spans="1:9" ht="12.75" customHeight="1">
      <c r="A306" s="744" t="s">
        <v>52</v>
      </c>
      <c r="B306" s="65" t="s">
        <v>1016</v>
      </c>
      <c r="C306" s="65" t="s">
        <v>546</v>
      </c>
      <c r="D306" s="65" t="s">
        <v>591</v>
      </c>
      <c r="E306" s="65" t="s">
        <v>324</v>
      </c>
      <c r="F306" s="65"/>
      <c r="G306" s="742">
        <f t="shared" si="10"/>
        <v>5300</v>
      </c>
      <c r="H306" s="742">
        <f>SUM(H307)</f>
        <v>5300</v>
      </c>
      <c r="I306" s="742"/>
    </row>
    <row r="307" spans="1:9" ht="30.75" customHeight="1">
      <c r="A307" s="744" t="s">
        <v>1029</v>
      </c>
      <c r="B307" s="65" t="s">
        <v>1016</v>
      </c>
      <c r="C307" s="65" t="s">
        <v>546</v>
      </c>
      <c r="D307" s="65" t="s">
        <v>591</v>
      </c>
      <c r="E307" s="65" t="s">
        <v>324</v>
      </c>
      <c r="F307" s="65" t="s">
        <v>277</v>
      </c>
      <c r="G307" s="742">
        <f t="shared" si="10"/>
        <v>5300</v>
      </c>
      <c r="H307" s="742">
        <f>SUM('Анал.табл.'!T179-'Анал.табл.'!T189)</f>
        <v>5300</v>
      </c>
      <c r="I307" s="742"/>
    </row>
    <row r="308" spans="1:10" ht="23.25" customHeight="1">
      <c r="A308" s="744" t="s">
        <v>512</v>
      </c>
      <c r="B308" s="65" t="s">
        <v>1016</v>
      </c>
      <c r="C308" s="65" t="s">
        <v>546</v>
      </c>
      <c r="D308" s="65" t="s">
        <v>593</v>
      </c>
      <c r="E308" s="65"/>
      <c r="F308" s="65"/>
      <c r="G308" s="742">
        <f t="shared" si="10"/>
        <v>666103.7</v>
      </c>
      <c r="H308" s="742">
        <f>SUM(H309+H312+H317+H325)</f>
        <v>109102.09999999999</v>
      </c>
      <c r="I308" s="742">
        <f>SUM(I309+I312+I317)</f>
        <v>557001.6</v>
      </c>
      <c r="J308" s="761"/>
    </row>
    <row r="309" spans="1:9" ht="23.25" customHeight="1">
      <c r="A309" s="744" t="s">
        <v>551</v>
      </c>
      <c r="B309" s="65" t="s">
        <v>1016</v>
      </c>
      <c r="C309" s="65" t="s">
        <v>546</v>
      </c>
      <c r="D309" s="65" t="s">
        <v>593</v>
      </c>
      <c r="E309" s="65">
        <v>4210000</v>
      </c>
      <c r="F309" s="65"/>
      <c r="G309" s="742">
        <f t="shared" si="10"/>
        <v>638513.5</v>
      </c>
      <c r="H309" s="742">
        <f>SUM(H310:H311)</f>
        <v>100651.29999999999</v>
      </c>
      <c r="I309" s="742">
        <f>SUM(I310:I311)</f>
        <v>537862.2</v>
      </c>
    </row>
    <row r="310" spans="1:9" ht="14.25" customHeight="1">
      <c r="A310" s="744" t="s">
        <v>113</v>
      </c>
      <c r="B310" s="65" t="s">
        <v>1016</v>
      </c>
      <c r="C310" s="65" t="s">
        <v>546</v>
      </c>
      <c r="D310" s="65" t="s">
        <v>593</v>
      </c>
      <c r="E310" s="65">
        <v>4219900</v>
      </c>
      <c r="F310" s="65" t="s">
        <v>277</v>
      </c>
      <c r="G310" s="742">
        <f t="shared" si="10"/>
        <v>556280.2</v>
      </c>
      <c r="H310" s="742">
        <f>SUM('Анал.табл.'!T195:T201)</f>
        <v>87851.9</v>
      </c>
      <c r="I310" s="742">
        <v>468428.3</v>
      </c>
    </row>
    <row r="311" spans="1:9" ht="14.25" customHeight="1">
      <c r="A311" s="744" t="s">
        <v>552</v>
      </c>
      <c r="B311" s="65" t="s">
        <v>1016</v>
      </c>
      <c r="C311" s="65" t="s">
        <v>546</v>
      </c>
      <c r="D311" s="65" t="s">
        <v>593</v>
      </c>
      <c r="E311" s="65">
        <v>4219900</v>
      </c>
      <c r="F311" s="65" t="s">
        <v>685</v>
      </c>
      <c r="G311" s="742">
        <f t="shared" si="10"/>
        <v>82233.29999999999</v>
      </c>
      <c r="H311" s="742">
        <f>'Анал.табл.'!T213</f>
        <v>12799.4</v>
      </c>
      <c r="I311" s="742">
        <v>69433.9</v>
      </c>
    </row>
    <row r="312" spans="1:9" ht="22.5" customHeight="1">
      <c r="A312" s="744" t="s">
        <v>670</v>
      </c>
      <c r="B312" s="65" t="s">
        <v>1016</v>
      </c>
      <c r="C312" s="65" t="s">
        <v>546</v>
      </c>
      <c r="D312" s="65" t="s">
        <v>593</v>
      </c>
      <c r="E312" s="65">
        <v>5200900</v>
      </c>
      <c r="F312" s="65"/>
      <c r="G312" s="742">
        <f t="shared" si="10"/>
        <v>10586.400000000001</v>
      </c>
      <c r="H312" s="742"/>
      <c r="I312" s="742">
        <f>SUM(I315:I316)+I313+I314</f>
        <v>10586.400000000001</v>
      </c>
    </row>
    <row r="313" spans="1:9" ht="39" customHeight="1">
      <c r="A313" s="744" t="s">
        <v>1022</v>
      </c>
      <c r="B313" s="65" t="s">
        <v>1016</v>
      </c>
      <c r="C313" s="65" t="s">
        <v>546</v>
      </c>
      <c r="D313" s="65" t="s">
        <v>593</v>
      </c>
      <c r="E313" s="65" t="s">
        <v>1023</v>
      </c>
      <c r="F313" s="65" t="s">
        <v>277</v>
      </c>
      <c r="G313" s="742">
        <f t="shared" si="10"/>
        <v>7089.2</v>
      </c>
      <c r="H313" s="742"/>
      <c r="I313" s="742">
        <v>7089.2</v>
      </c>
    </row>
    <row r="314" spans="1:9" ht="12" customHeight="1">
      <c r="A314" s="744" t="s">
        <v>552</v>
      </c>
      <c r="B314" s="65" t="s">
        <v>1016</v>
      </c>
      <c r="C314" s="65" t="s">
        <v>546</v>
      </c>
      <c r="D314" s="65" t="s">
        <v>593</v>
      </c>
      <c r="E314" s="65" t="s">
        <v>1023</v>
      </c>
      <c r="F314" s="65" t="s">
        <v>685</v>
      </c>
      <c r="G314" s="742">
        <f t="shared" si="10"/>
        <v>1228.2</v>
      </c>
      <c r="H314" s="742"/>
      <c r="I314" s="742">
        <v>1228.2</v>
      </c>
    </row>
    <row r="315" spans="1:9" ht="38.25" customHeight="1">
      <c r="A315" s="744" t="s">
        <v>553</v>
      </c>
      <c r="B315" s="65" t="s">
        <v>1016</v>
      </c>
      <c r="C315" s="65" t="s">
        <v>546</v>
      </c>
      <c r="D315" s="65" t="s">
        <v>593</v>
      </c>
      <c r="E315" s="65">
        <v>5200902</v>
      </c>
      <c r="F315" s="65" t="s">
        <v>277</v>
      </c>
      <c r="G315" s="742">
        <f t="shared" si="10"/>
        <v>2038.4</v>
      </c>
      <c r="H315" s="742"/>
      <c r="I315" s="742">
        <v>2038.4</v>
      </c>
    </row>
    <row r="316" spans="1:9" ht="15.75" customHeight="1">
      <c r="A316" s="744" t="s">
        <v>552</v>
      </c>
      <c r="B316" s="65" t="s">
        <v>1016</v>
      </c>
      <c r="C316" s="65" t="s">
        <v>546</v>
      </c>
      <c r="D316" s="65" t="s">
        <v>593</v>
      </c>
      <c r="E316" s="65">
        <v>5200902</v>
      </c>
      <c r="F316" s="65" t="s">
        <v>685</v>
      </c>
      <c r="G316" s="742">
        <f t="shared" si="10"/>
        <v>230.6</v>
      </c>
      <c r="H316" s="742"/>
      <c r="I316" s="742">
        <v>230.6</v>
      </c>
    </row>
    <row r="317" spans="1:9" ht="15.75" customHeight="1">
      <c r="A317" s="744" t="s">
        <v>310</v>
      </c>
      <c r="B317" s="65" t="s">
        <v>1016</v>
      </c>
      <c r="C317" s="65" t="s">
        <v>546</v>
      </c>
      <c r="D317" s="65" t="s">
        <v>593</v>
      </c>
      <c r="E317" s="65">
        <v>5220000</v>
      </c>
      <c r="F317" s="65"/>
      <c r="G317" s="742">
        <f t="shared" si="10"/>
        <v>8553</v>
      </c>
      <c r="H317" s="742">
        <f>SUM(H320+H322)</f>
        <v>0</v>
      </c>
      <c r="I317" s="742">
        <f>SUM(I320+I322+I318)</f>
        <v>8553</v>
      </c>
    </row>
    <row r="318" spans="1:9" ht="31.5" customHeight="1">
      <c r="A318" s="745" t="s">
        <v>405</v>
      </c>
      <c r="B318" s="65" t="s">
        <v>1016</v>
      </c>
      <c r="C318" s="65" t="s">
        <v>546</v>
      </c>
      <c r="D318" s="65" t="s">
        <v>593</v>
      </c>
      <c r="E318" s="65" t="s">
        <v>408</v>
      </c>
      <c r="F318" s="65" t="s">
        <v>685</v>
      </c>
      <c r="G318" s="742">
        <f t="shared" si="10"/>
        <v>70.5</v>
      </c>
      <c r="H318" s="742"/>
      <c r="I318" s="742">
        <f>SUM(I319)</f>
        <v>70.5</v>
      </c>
    </row>
    <row r="319" spans="1:9" ht="14.25" customHeight="1">
      <c r="A319" s="745" t="s">
        <v>406</v>
      </c>
      <c r="B319" s="65" t="s">
        <v>1016</v>
      </c>
      <c r="C319" s="65" t="s">
        <v>546</v>
      </c>
      <c r="D319" s="65" t="s">
        <v>593</v>
      </c>
      <c r="E319" s="65" t="s">
        <v>407</v>
      </c>
      <c r="F319" s="65" t="s">
        <v>685</v>
      </c>
      <c r="G319" s="742">
        <f t="shared" si="10"/>
        <v>70.5</v>
      </c>
      <c r="H319" s="742"/>
      <c r="I319" s="742">
        <v>70.5</v>
      </c>
    </row>
    <row r="320" spans="1:9" ht="24" customHeight="1">
      <c r="A320" s="744" t="s">
        <v>281</v>
      </c>
      <c r="B320" s="65" t="s">
        <v>1016</v>
      </c>
      <c r="C320" s="65" t="s">
        <v>546</v>
      </c>
      <c r="D320" s="65" t="s">
        <v>593</v>
      </c>
      <c r="E320" s="65">
        <v>5222800</v>
      </c>
      <c r="F320" s="65" t="s">
        <v>277</v>
      </c>
      <c r="G320" s="742">
        <f t="shared" si="10"/>
        <v>0</v>
      </c>
      <c r="H320" s="742"/>
      <c r="I320" s="742">
        <f>SUM(I321)</f>
        <v>0</v>
      </c>
    </row>
    <row r="321" spans="1:9" ht="14.25" customHeight="1">
      <c r="A321" s="744" t="s">
        <v>282</v>
      </c>
      <c r="B321" s="65" t="s">
        <v>1016</v>
      </c>
      <c r="C321" s="65" t="s">
        <v>546</v>
      </c>
      <c r="D321" s="65" t="s">
        <v>593</v>
      </c>
      <c r="E321" s="65">
        <v>5222801</v>
      </c>
      <c r="F321" s="65" t="s">
        <v>277</v>
      </c>
      <c r="G321" s="742">
        <f t="shared" si="10"/>
        <v>0</v>
      </c>
      <c r="H321" s="742"/>
      <c r="I321" s="742"/>
    </row>
    <row r="322" spans="1:9" ht="14.25" customHeight="1">
      <c r="A322" s="744" t="s">
        <v>554</v>
      </c>
      <c r="B322" s="65" t="s">
        <v>1016</v>
      </c>
      <c r="C322" s="65" t="s">
        <v>546</v>
      </c>
      <c r="D322" s="65" t="s">
        <v>593</v>
      </c>
      <c r="E322" s="65">
        <v>5225600</v>
      </c>
      <c r="F322" s="65" t="s">
        <v>277</v>
      </c>
      <c r="G322" s="742">
        <f t="shared" si="10"/>
        <v>8482.5</v>
      </c>
      <c r="H322" s="742">
        <f>SUM(H323:H324)</f>
        <v>0</v>
      </c>
      <c r="I322" s="742">
        <f>SUM(I323:I324)</f>
        <v>8482.5</v>
      </c>
    </row>
    <row r="323" spans="1:9" ht="14.25" customHeight="1">
      <c r="A323" s="744" t="s">
        <v>280</v>
      </c>
      <c r="B323" s="65" t="s">
        <v>1016</v>
      </c>
      <c r="C323" s="65" t="s">
        <v>546</v>
      </c>
      <c r="D323" s="65" t="s">
        <v>593</v>
      </c>
      <c r="E323" s="65">
        <v>5225601</v>
      </c>
      <c r="F323" s="65" t="s">
        <v>277</v>
      </c>
      <c r="G323" s="742">
        <f t="shared" si="10"/>
        <v>2201.7</v>
      </c>
      <c r="H323" s="742"/>
      <c r="I323" s="742">
        <f>SUM('Анал.табл.'!U224)</f>
        <v>2201.7</v>
      </c>
    </row>
    <row r="324" spans="1:9" ht="28.5" customHeight="1">
      <c r="A324" s="744" t="s">
        <v>1029</v>
      </c>
      <c r="B324" s="65" t="s">
        <v>1016</v>
      </c>
      <c r="C324" s="65" t="s">
        <v>546</v>
      </c>
      <c r="D324" s="65" t="s">
        <v>593</v>
      </c>
      <c r="E324" s="65">
        <v>5225602</v>
      </c>
      <c r="F324" s="65" t="s">
        <v>277</v>
      </c>
      <c r="G324" s="742">
        <f t="shared" si="10"/>
        <v>6280.8</v>
      </c>
      <c r="H324" s="742"/>
      <c r="I324" s="742">
        <f>SUM('Анал.табл.'!U215)</f>
        <v>6280.8</v>
      </c>
    </row>
    <row r="325" spans="1:9" ht="17.25" customHeight="1">
      <c r="A325" s="744" t="s">
        <v>52</v>
      </c>
      <c r="B325" s="65" t="s">
        <v>1016</v>
      </c>
      <c r="C325" s="65" t="s">
        <v>546</v>
      </c>
      <c r="D325" s="65" t="s">
        <v>593</v>
      </c>
      <c r="E325" s="65" t="s">
        <v>323</v>
      </c>
      <c r="F325" s="65"/>
      <c r="G325" s="742">
        <f t="shared" si="10"/>
        <v>8450.8</v>
      </c>
      <c r="H325" s="742">
        <f>SUM(H326+H328+H329+H327)</f>
        <v>8450.8</v>
      </c>
      <c r="I325" s="742">
        <f>SUM(I326+I328+I329)</f>
        <v>0</v>
      </c>
    </row>
    <row r="326" spans="1:9" ht="28.5" customHeight="1">
      <c r="A326" s="744" t="s">
        <v>1029</v>
      </c>
      <c r="B326" s="65" t="s">
        <v>1016</v>
      </c>
      <c r="C326" s="65" t="s">
        <v>546</v>
      </c>
      <c r="D326" s="65" t="s">
        <v>593</v>
      </c>
      <c r="E326" s="65" t="s">
        <v>323</v>
      </c>
      <c r="F326" s="65" t="s">
        <v>277</v>
      </c>
      <c r="G326" s="742">
        <f t="shared" si="10"/>
        <v>5805.8</v>
      </c>
      <c r="H326" s="742">
        <f>SUM('Анал.табл.'!T216:T222)</f>
        <v>5805.8</v>
      </c>
      <c r="I326" s="742"/>
    </row>
    <row r="327" spans="1:9" ht="29.25" customHeight="1">
      <c r="A327" s="744" t="s">
        <v>1029</v>
      </c>
      <c r="B327" s="65" t="s">
        <v>1016</v>
      </c>
      <c r="C327" s="65" t="s">
        <v>546</v>
      </c>
      <c r="D327" s="65" t="s">
        <v>593</v>
      </c>
      <c r="E327" s="65" t="s">
        <v>323</v>
      </c>
      <c r="F327" s="65" t="s">
        <v>685</v>
      </c>
      <c r="G327" s="742">
        <v>455</v>
      </c>
      <c r="H327" s="742">
        <f>SUM('Анал.табл.'!T223)</f>
        <v>455</v>
      </c>
      <c r="I327" s="742"/>
    </row>
    <row r="328" spans="1:9" ht="18.75" customHeight="1">
      <c r="A328" s="744" t="s">
        <v>280</v>
      </c>
      <c r="B328" s="65" t="s">
        <v>1016</v>
      </c>
      <c r="C328" s="65" t="s">
        <v>546</v>
      </c>
      <c r="D328" s="65" t="s">
        <v>593</v>
      </c>
      <c r="E328" s="65" t="s">
        <v>323</v>
      </c>
      <c r="F328" s="65" t="s">
        <v>277</v>
      </c>
      <c r="G328" s="742">
        <f t="shared" si="10"/>
        <v>2190</v>
      </c>
      <c r="H328" s="742">
        <f>SUM('Анал.табл.'!T224)</f>
        <v>2190</v>
      </c>
      <c r="I328" s="742"/>
    </row>
    <row r="329" spans="1:9" ht="18.75" customHeight="1" hidden="1">
      <c r="A329" s="745"/>
      <c r="B329" s="65" t="s">
        <v>1016</v>
      </c>
      <c r="C329" s="65" t="s">
        <v>546</v>
      </c>
      <c r="D329" s="65" t="s">
        <v>593</v>
      </c>
      <c r="E329" s="65" t="s">
        <v>323</v>
      </c>
      <c r="F329" s="65" t="s">
        <v>1005</v>
      </c>
      <c r="G329" s="742">
        <f t="shared" si="10"/>
        <v>0</v>
      </c>
      <c r="H329" s="742"/>
      <c r="I329" s="742"/>
    </row>
    <row r="330" spans="1:9" ht="15" customHeight="1">
      <c r="A330" s="744" t="s">
        <v>950</v>
      </c>
      <c r="B330" s="65" t="s">
        <v>1016</v>
      </c>
      <c r="C330" s="65" t="s">
        <v>546</v>
      </c>
      <c r="D330" s="65" t="s">
        <v>546</v>
      </c>
      <c r="E330" s="65"/>
      <c r="F330" s="65"/>
      <c r="G330" s="742">
        <f>SUM(H330:I330)</f>
        <v>57315.5</v>
      </c>
      <c r="H330" s="742">
        <f>SUM(H331+H333+H340)</f>
        <v>44206</v>
      </c>
      <c r="I330" s="742">
        <f>SUM(I331+I333+I340+I336)</f>
        <v>13109.500000000002</v>
      </c>
    </row>
    <row r="331" spans="1:9" ht="15" customHeight="1">
      <c r="A331" s="744" t="s">
        <v>555</v>
      </c>
      <c r="B331" s="65" t="s">
        <v>1016</v>
      </c>
      <c r="C331" s="65" t="s">
        <v>546</v>
      </c>
      <c r="D331" s="65" t="s">
        <v>546</v>
      </c>
      <c r="E331" s="65">
        <v>4310000</v>
      </c>
      <c r="F331" s="65"/>
      <c r="G331" s="742">
        <f t="shared" si="10"/>
        <v>36263</v>
      </c>
      <c r="H331" s="742">
        <f>SUM(H332)</f>
        <v>35346.5</v>
      </c>
      <c r="I331" s="742">
        <f>SUM(I332)</f>
        <v>916.5</v>
      </c>
    </row>
    <row r="332" spans="1:9" ht="15" customHeight="1">
      <c r="A332" s="744" t="s">
        <v>556</v>
      </c>
      <c r="B332" s="65" t="s">
        <v>1016</v>
      </c>
      <c r="C332" s="65" t="s">
        <v>546</v>
      </c>
      <c r="D332" s="65" t="s">
        <v>546</v>
      </c>
      <c r="E332" s="65">
        <v>4310100</v>
      </c>
      <c r="F332" s="65" t="s">
        <v>277</v>
      </c>
      <c r="G332" s="742">
        <f t="shared" si="10"/>
        <v>36263</v>
      </c>
      <c r="H332" s="742">
        <f>SUM('Анал.табл.'!T305+'Анал.табл.'!T306)</f>
        <v>35346.5</v>
      </c>
      <c r="I332" s="742">
        <f>SUM('Анал.табл.'!U305+'Анал.табл.'!U306)</f>
        <v>916.5</v>
      </c>
    </row>
    <row r="333" spans="1:9" ht="23.25" customHeight="1">
      <c r="A333" s="744" t="s">
        <v>559</v>
      </c>
      <c r="B333" s="65" t="s">
        <v>1016</v>
      </c>
      <c r="C333" s="65" t="s">
        <v>546</v>
      </c>
      <c r="D333" s="65" t="s">
        <v>546</v>
      </c>
      <c r="E333" s="65">
        <v>4320000</v>
      </c>
      <c r="F333" s="65"/>
      <c r="G333" s="742">
        <f t="shared" si="10"/>
        <v>20476.1</v>
      </c>
      <c r="H333" s="742">
        <f>SUM(H334:H335)</f>
        <v>8577.699999999999</v>
      </c>
      <c r="I333" s="742">
        <f>SUM(I334:I335)</f>
        <v>11898.400000000001</v>
      </c>
    </row>
    <row r="334" spans="1:9" ht="15" customHeight="1">
      <c r="A334" s="744" t="s">
        <v>59</v>
      </c>
      <c r="B334" s="65" t="s">
        <v>1016</v>
      </c>
      <c r="C334" s="65" t="s">
        <v>546</v>
      </c>
      <c r="D334" s="65" t="s">
        <v>546</v>
      </c>
      <c r="E334" s="65">
        <v>4320200</v>
      </c>
      <c r="F334" s="65" t="s">
        <v>277</v>
      </c>
      <c r="G334" s="742">
        <f>SUM(H334:I334)</f>
        <v>15690.8</v>
      </c>
      <c r="H334" s="742">
        <f>SUM('Анал.табл.'!T283:T293)</f>
        <v>8577.699999999999</v>
      </c>
      <c r="I334" s="742">
        <f>SUM('Анал.табл.'!U283:U293)</f>
        <v>7113.1</v>
      </c>
    </row>
    <row r="335" spans="1:9" ht="15" customHeight="1">
      <c r="A335" s="744" t="s">
        <v>552</v>
      </c>
      <c r="B335" s="65" t="s">
        <v>1016</v>
      </c>
      <c r="C335" s="65" t="s">
        <v>546</v>
      </c>
      <c r="D335" s="65" t="s">
        <v>546</v>
      </c>
      <c r="E335" s="65">
        <v>4320200</v>
      </c>
      <c r="F335" s="65" t="s">
        <v>685</v>
      </c>
      <c r="G335" s="742">
        <f t="shared" si="10"/>
        <v>4785.3</v>
      </c>
      <c r="H335" s="742"/>
      <c r="I335" s="742">
        <f>SUM('Анал.табл.'!U303)</f>
        <v>4785.3</v>
      </c>
    </row>
    <row r="336" spans="1:9" ht="15" customHeight="1">
      <c r="A336" s="744" t="s">
        <v>310</v>
      </c>
      <c r="B336" s="65" t="s">
        <v>1016</v>
      </c>
      <c r="C336" s="65" t="s">
        <v>546</v>
      </c>
      <c r="D336" s="65" t="s">
        <v>546</v>
      </c>
      <c r="E336" s="65" t="s">
        <v>1003</v>
      </c>
      <c r="F336" s="65"/>
      <c r="G336" s="742">
        <f>SUM(G337)</f>
        <v>144.6</v>
      </c>
      <c r="H336" s="742"/>
      <c r="I336" s="742">
        <f>SUM(I337+I338)</f>
        <v>294.6</v>
      </c>
    </row>
    <row r="337" spans="1:9" ht="27" customHeight="1">
      <c r="A337" s="745" t="s">
        <v>915</v>
      </c>
      <c r="B337" s="65" t="s">
        <v>1016</v>
      </c>
      <c r="C337" s="65" t="s">
        <v>546</v>
      </c>
      <c r="D337" s="65" t="s">
        <v>546</v>
      </c>
      <c r="E337" s="65" t="s">
        <v>848</v>
      </c>
      <c r="F337" s="65" t="s">
        <v>277</v>
      </c>
      <c r="G337" s="742">
        <f>SUM(H337:I337)</f>
        <v>144.6</v>
      </c>
      <c r="H337" s="742"/>
      <c r="I337" s="742">
        <f>SUM('Анал.табл.'!U304)</f>
        <v>144.6</v>
      </c>
    </row>
    <row r="338" spans="1:9" ht="25.5" customHeight="1">
      <c r="A338" s="762" t="s">
        <v>659</v>
      </c>
      <c r="B338" s="199" t="s">
        <v>1016</v>
      </c>
      <c r="C338" s="199" t="s">
        <v>546</v>
      </c>
      <c r="D338" s="199" t="s">
        <v>546</v>
      </c>
      <c r="E338" s="199" t="s">
        <v>407</v>
      </c>
      <c r="F338" s="199"/>
      <c r="G338" s="758">
        <f>SUM(H338:I338)</f>
        <v>150</v>
      </c>
      <c r="H338" s="758"/>
      <c r="I338" s="758">
        <f>I339</f>
        <v>150</v>
      </c>
    </row>
    <row r="339" spans="1:9" ht="16.5" customHeight="1">
      <c r="A339" s="757" t="s">
        <v>406</v>
      </c>
      <c r="B339" s="199" t="s">
        <v>1016</v>
      </c>
      <c r="C339" s="199" t="s">
        <v>546</v>
      </c>
      <c r="D339" s="199" t="s">
        <v>546</v>
      </c>
      <c r="E339" s="199" t="s">
        <v>407</v>
      </c>
      <c r="F339" s="199" t="s">
        <v>277</v>
      </c>
      <c r="G339" s="758">
        <f>SUM(H339:I339)</f>
        <v>150</v>
      </c>
      <c r="H339" s="758"/>
      <c r="I339" s="758">
        <f>'Анал.табл.'!U307</f>
        <v>150</v>
      </c>
    </row>
    <row r="340" spans="1:9" ht="17.25" customHeight="1">
      <c r="A340" s="744" t="s">
        <v>52</v>
      </c>
      <c r="B340" s="65" t="s">
        <v>1016</v>
      </c>
      <c r="C340" s="65" t="s">
        <v>546</v>
      </c>
      <c r="D340" s="65" t="s">
        <v>546</v>
      </c>
      <c r="E340" s="65">
        <v>7950000</v>
      </c>
      <c r="F340" s="65"/>
      <c r="G340" s="742">
        <f t="shared" si="10"/>
        <v>281.8</v>
      </c>
      <c r="H340" s="742">
        <f>SUM(H341)</f>
        <v>281.8</v>
      </c>
      <c r="I340" s="742"/>
    </row>
    <row r="341" spans="1:9" ht="38.25" customHeight="1">
      <c r="A341" s="744" t="s">
        <v>560</v>
      </c>
      <c r="B341" s="65" t="s">
        <v>1016</v>
      </c>
      <c r="C341" s="65" t="s">
        <v>546</v>
      </c>
      <c r="D341" s="65" t="s">
        <v>546</v>
      </c>
      <c r="E341" s="65">
        <v>7950000</v>
      </c>
      <c r="F341" s="65">
        <v>500</v>
      </c>
      <c r="G341" s="742">
        <f t="shared" si="10"/>
        <v>281.8</v>
      </c>
      <c r="H341" s="742">
        <f>SUM('Анал.табл.'!T308)</f>
        <v>281.8</v>
      </c>
      <c r="I341" s="742"/>
    </row>
    <row r="342" spans="1:9" ht="17.25" customHeight="1">
      <c r="A342" s="744" t="s">
        <v>309</v>
      </c>
      <c r="B342" s="65" t="s">
        <v>1016</v>
      </c>
      <c r="C342" s="65" t="s">
        <v>546</v>
      </c>
      <c r="D342" s="65" t="s">
        <v>526</v>
      </c>
      <c r="E342" s="65"/>
      <c r="F342" s="65"/>
      <c r="G342" s="742">
        <f>SUM(H342:I342)</f>
        <v>139334.5</v>
      </c>
      <c r="H342" s="742">
        <f>SUM(H343+H346+H349+H355+H360)</f>
        <v>94173.4</v>
      </c>
      <c r="I342" s="742">
        <f>SUM(I343+I346+I349+I355+I29)</f>
        <v>45161.1</v>
      </c>
    </row>
    <row r="343" spans="1:9" ht="37.5" customHeight="1">
      <c r="A343" s="744" t="s">
        <v>561</v>
      </c>
      <c r="B343" s="65" t="s">
        <v>1016</v>
      </c>
      <c r="C343" s="65" t="s">
        <v>546</v>
      </c>
      <c r="D343" s="65" t="s">
        <v>526</v>
      </c>
      <c r="E343" s="65" t="s">
        <v>297</v>
      </c>
      <c r="F343" s="65"/>
      <c r="G343" s="742">
        <f t="shared" si="10"/>
        <v>18875.9</v>
      </c>
      <c r="H343" s="742">
        <f>SUM(H344)</f>
        <v>18875.9</v>
      </c>
      <c r="I343" s="742"/>
    </row>
    <row r="344" spans="1:9" ht="14.25" customHeight="1">
      <c r="A344" s="744" t="s">
        <v>768</v>
      </c>
      <c r="B344" s="65" t="s">
        <v>1016</v>
      </c>
      <c r="C344" s="65" t="s">
        <v>546</v>
      </c>
      <c r="D344" s="65" t="s">
        <v>526</v>
      </c>
      <c r="E344" s="65" t="s">
        <v>73</v>
      </c>
      <c r="F344" s="65"/>
      <c r="G344" s="742">
        <f t="shared" si="10"/>
        <v>18875.9</v>
      </c>
      <c r="H344" s="742">
        <f>SUM(H345)</f>
        <v>18875.9</v>
      </c>
      <c r="I344" s="742"/>
    </row>
    <row r="345" spans="1:9" ht="15" customHeight="1">
      <c r="A345" s="744" t="s">
        <v>769</v>
      </c>
      <c r="B345" s="65" t="s">
        <v>1016</v>
      </c>
      <c r="C345" s="65" t="s">
        <v>546</v>
      </c>
      <c r="D345" s="65" t="s">
        <v>526</v>
      </c>
      <c r="E345" s="65" t="s">
        <v>73</v>
      </c>
      <c r="F345" s="65">
        <v>500</v>
      </c>
      <c r="G345" s="742">
        <f t="shared" si="10"/>
        <v>18875.9</v>
      </c>
      <c r="H345" s="742">
        <f>SUM('Анал.табл.'!T244)</f>
        <v>18875.9</v>
      </c>
      <c r="I345" s="742"/>
    </row>
    <row r="346" spans="1:9" ht="21.75" customHeight="1">
      <c r="A346" s="744" t="s">
        <v>562</v>
      </c>
      <c r="B346" s="65" t="s">
        <v>1016</v>
      </c>
      <c r="C346" s="65" t="s">
        <v>546</v>
      </c>
      <c r="D346" s="65" t="s">
        <v>526</v>
      </c>
      <c r="E346" s="65">
        <v>4350000</v>
      </c>
      <c r="F346" s="65"/>
      <c r="G346" s="742">
        <f aca="true" t="shared" si="11" ref="G346:G401">SUM(H346:I346)</f>
        <v>82401.4</v>
      </c>
      <c r="H346" s="742">
        <f>SUM(H347)</f>
        <v>37697.2</v>
      </c>
      <c r="I346" s="742">
        <f>SUM(I347)</f>
        <v>44704.2</v>
      </c>
    </row>
    <row r="347" spans="1:9" ht="15.75" customHeight="1">
      <c r="A347" s="744" t="s">
        <v>113</v>
      </c>
      <c r="B347" s="65" t="s">
        <v>1016</v>
      </c>
      <c r="C347" s="65" t="s">
        <v>546</v>
      </c>
      <c r="D347" s="65" t="s">
        <v>526</v>
      </c>
      <c r="E347" s="65">
        <v>4359900</v>
      </c>
      <c r="F347" s="65"/>
      <c r="G347" s="742">
        <f t="shared" si="11"/>
        <v>82401.4</v>
      </c>
      <c r="H347" s="742">
        <f>SUM(H348)</f>
        <v>37697.2</v>
      </c>
      <c r="I347" s="742">
        <f>SUM(I348)</f>
        <v>44704.2</v>
      </c>
    </row>
    <row r="348" spans="1:9" ht="15.75" customHeight="1">
      <c r="A348" s="744" t="s">
        <v>552</v>
      </c>
      <c r="B348" s="65" t="s">
        <v>1016</v>
      </c>
      <c r="C348" s="65" t="s">
        <v>546</v>
      </c>
      <c r="D348" s="65" t="s">
        <v>526</v>
      </c>
      <c r="E348" s="65">
        <v>4359900</v>
      </c>
      <c r="F348" s="65" t="s">
        <v>685</v>
      </c>
      <c r="G348" s="742">
        <f t="shared" si="11"/>
        <v>82401.4</v>
      </c>
      <c r="H348" s="742">
        <f>SUM('Анал.табл.'!T268)</f>
        <v>37697.2</v>
      </c>
      <c r="I348" s="742">
        <f>SUM('Анал.табл.'!U268)</f>
        <v>44704.2</v>
      </c>
    </row>
    <row r="349" spans="1:9" ht="51.75" customHeight="1">
      <c r="A349" s="744" t="s">
        <v>563</v>
      </c>
      <c r="B349" s="65" t="s">
        <v>1016</v>
      </c>
      <c r="C349" s="65" t="s">
        <v>546</v>
      </c>
      <c r="D349" s="65" t="s">
        <v>526</v>
      </c>
      <c r="E349" s="65">
        <v>4520000</v>
      </c>
      <c r="F349" s="65"/>
      <c r="G349" s="742">
        <f t="shared" si="11"/>
        <v>33177.3</v>
      </c>
      <c r="H349" s="742">
        <f>SUM(H350)</f>
        <v>33177.3</v>
      </c>
      <c r="I349" s="742"/>
    </row>
    <row r="350" spans="1:9" ht="15" customHeight="1">
      <c r="A350" s="744" t="s">
        <v>113</v>
      </c>
      <c r="B350" s="65" t="s">
        <v>1016</v>
      </c>
      <c r="C350" s="65" t="s">
        <v>546</v>
      </c>
      <c r="D350" s="65" t="s">
        <v>526</v>
      </c>
      <c r="E350" s="65">
        <v>4529900</v>
      </c>
      <c r="F350" s="65"/>
      <c r="G350" s="742">
        <f t="shared" si="11"/>
        <v>33177.3</v>
      </c>
      <c r="H350" s="742">
        <f>SUM(H351)</f>
        <v>33177.3</v>
      </c>
      <c r="I350" s="742"/>
    </row>
    <row r="351" spans="1:9" ht="15" customHeight="1">
      <c r="A351" s="744" t="s">
        <v>59</v>
      </c>
      <c r="B351" s="65" t="s">
        <v>1016</v>
      </c>
      <c r="C351" s="65" t="s">
        <v>546</v>
      </c>
      <c r="D351" s="65" t="s">
        <v>526</v>
      </c>
      <c r="E351" s="65">
        <v>4529900</v>
      </c>
      <c r="F351" s="65" t="s">
        <v>277</v>
      </c>
      <c r="G351" s="742">
        <f t="shared" si="11"/>
        <v>33177.3</v>
      </c>
      <c r="H351" s="742">
        <f>SUM('Анал.табл.'!T245)</f>
        <v>33177.3</v>
      </c>
      <c r="I351" s="742"/>
    </row>
    <row r="352" spans="1:9" ht="15" customHeight="1">
      <c r="A352" s="744" t="s">
        <v>59</v>
      </c>
      <c r="B352" s="65" t="s">
        <v>1016</v>
      </c>
      <c r="C352" s="65" t="s">
        <v>546</v>
      </c>
      <c r="D352" s="65" t="s">
        <v>526</v>
      </c>
      <c r="E352" s="65">
        <v>4529901</v>
      </c>
      <c r="F352" s="65" t="s">
        <v>277</v>
      </c>
      <c r="G352" s="742">
        <f t="shared" si="11"/>
        <v>8491.200000000004</v>
      </c>
      <c r="H352" s="742">
        <f>SUM(H351-H354-H353)</f>
        <v>8491.200000000004</v>
      </c>
      <c r="I352" s="742"/>
    </row>
    <row r="353" spans="1:9" ht="15" customHeight="1">
      <c r="A353" s="744" t="s">
        <v>59</v>
      </c>
      <c r="B353" s="65" t="s">
        <v>1016</v>
      </c>
      <c r="C353" s="65" t="s">
        <v>546</v>
      </c>
      <c r="D353" s="65" t="s">
        <v>526</v>
      </c>
      <c r="E353" s="65">
        <v>4529902</v>
      </c>
      <c r="F353" s="65" t="s">
        <v>277</v>
      </c>
      <c r="G353" s="742">
        <f t="shared" si="11"/>
        <v>17600</v>
      </c>
      <c r="H353" s="742">
        <v>17600</v>
      </c>
      <c r="I353" s="742"/>
    </row>
    <row r="354" spans="1:9" ht="15" customHeight="1">
      <c r="A354" s="744" t="s">
        <v>59</v>
      </c>
      <c r="B354" s="65" t="s">
        <v>1016</v>
      </c>
      <c r="C354" s="65" t="s">
        <v>546</v>
      </c>
      <c r="D354" s="65" t="s">
        <v>526</v>
      </c>
      <c r="E354" s="65">
        <v>4529903</v>
      </c>
      <c r="F354" s="65" t="s">
        <v>277</v>
      </c>
      <c r="G354" s="742">
        <f t="shared" si="11"/>
        <v>7086.1</v>
      </c>
      <c r="H354" s="742">
        <v>7086.1</v>
      </c>
      <c r="I354" s="742"/>
    </row>
    <row r="355" spans="1:9" ht="15" customHeight="1">
      <c r="A355" s="744" t="s">
        <v>310</v>
      </c>
      <c r="B355" s="65" t="s">
        <v>1016</v>
      </c>
      <c r="C355" s="65" t="s">
        <v>546</v>
      </c>
      <c r="D355" s="65" t="s">
        <v>526</v>
      </c>
      <c r="E355" s="65">
        <v>5220000</v>
      </c>
      <c r="F355" s="65" t="s">
        <v>277</v>
      </c>
      <c r="G355" s="742">
        <f t="shared" si="11"/>
        <v>456.9</v>
      </c>
      <c r="H355" s="742"/>
      <c r="I355" s="742">
        <f>SUM(I356+I358)</f>
        <v>456.9</v>
      </c>
    </row>
    <row r="356" spans="1:9" ht="15" customHeight="1">
      <c r="A356" s="744" t="s">
        <v>554</v>
      </c>
      <c r="B356" s="65" t="s">
        <v>1016</v>
      </c>
      <c r="C356" s="65" t="s">
        <v>546</v>
      </c>
      <c r="D356" s="65" t="s">
        <v>526</v>
      </c>
      <c r="E356" s="65">
        <v>5225600</v>
      </c>
      <c r="F356" s="65" t="s">
        <v>277</v>
      </c>
      <c r="G356" s="742">
        <f t="shared" si="11"/>
        <v>456.9</v>
      </c>
      <c r="H356" s="742"/>
      <c r="I356" s="742">
        <f>SUM(I357)</f>
        <v>456.9</v>
      </c>
    </row>
    <row r="357" spans="1:9" ht="15" customHeight="1">
      <c r="A357" s="744" t="s">
        <v>280</v>
      </c>
      <c r="B357" s="65" t="s">
        <v>1016</v>
      </c>
      <c r="C357" s="65" t="s">
        <v>546</v>
      </c>
      <c r="D357" s="65" t="s">
        <v>526</v>
      </c>
      <c r="E357" s="65">
        <v>5225601</v>
      </c>
      <c r="F357" s="65" t="s">
        <v>277</v>
      </c>
      <c r="G357" s="742">
        <f t="shared" si="11"/>
        <v>456.9</v>
      </c>
      <c r="H357" s="742"/>
      <c r="I357" s="742">
        <f>SUM('Анал.табл.'!U271)</f>
        <v>456.9</v>
      </c>
    </row>
    <row r="358" spans="1:9" ht="30.75" customHeight="1">
      <c r="A358" s="745" t="s">
        <v>405</v>
      </c>
      <c r="B358" s="65" t="s">
        <v>1016</v>
      </c>
      <c r="C358" s="65" t="s">
        <v>546</v>
      </c>
      <c r="D358" s="65" t="s">
        <v>526</v>
      </c>
      <c r="E358" s="65" t="s">
        <v>407</v>
      </c>
      <c r="F358" s="65" t="s">
        <v>277</v>
      </c>
      <c r="G358" s="742">
        <f t="shared" si="11"/>
        <v>0</v>
      </c>
      <c r="H358" s="742"/>
      <c r="I358" s="742">
        <f>SUM(I359)</f>
        <v>0</v>
      </c>
    </row>
    <row r="359" spans="1:9" ht="13.5" customHeight="1">
      <c r="A359" s="745" t="s">
        <v>406</v>
      </c>
      <c r="B359" s="65" t="s">
        <v>1016</v>
      </c>
      <c r="C359" s="65" t="s">
        <v>546</v>
      </c>
      <c r="D359" s="65" t="s">
        <v>526</v>
      </c>
      <c r="E359" s="65" t="s">
        <v>407</v>
      </c>
      <c r="F359" s="65" t="s">
        <v>277</v>
      </c>
      <c r="G359" s="742">
        <f t="shared" si="11"/>
        <v>0</v>
      </c>
      <c r="H359" s="742"/>
      <c r="I359" s="742">
        <f>SUM('Анал.табл.'!U269)</f>
        <v>0</v>
      </c>
    </row>
    <row r="360" spans="1:9" ht="15.75" customHeight="1">
      <c r="A360" s="744" t="s">
        <v>64</v>
      </c>
      <c r="B360" s="65" t="s">
        <v>1016</v>
      </c>
      <c r="C360" s="65" t="s">
        <v>546</v>
      </c>
      <c r="D360" s="65" t="s">
        <v>526</v>
      </c>
      <c r="E360" s="65">
        <v>7950000</v>
      </c>
      <c r="F360" s="65"/>
      <c r="G360" s="742">
        <f t="shared" si="11"/>
        <v>4422.999999999999</v>
      </c>
      <c r="H360" s="742">
        <f>SUM(H361)</f>
        <v>4422.999999999999</v>
      </c>
      <c r="I360" s="742"/>
    </row>
    <row r="361" spans="1:9" ht="27" customHeight="1">
      <c r="A361" s="744" t="s">
        <v>7</v>
      </c>
      <c r="B361" s="65" t="s">
        <v>1016</v>
      </c>
      <c r="C361" s="65" t="s">
        <v>546</v>
      </c>
      <c r="D361" s="65" t="s">
        <v>526</v>
      </c>
      <c r="E361" s="65">
        <v>7950000</v>
      </c>
      <c r="F361" s="65">
        <v>500</v>
      </c>
      <c r="G361" s="742">
        <f t="shared" si="11"/>
        <v>4422.999999999999</v>
      </c>
      <c r="H361" s="742">
        <f>SUM('Анал.табл.'!T246)</f>
        <v>4422.999999999999</v>
      </c>
      <c r="I361" s="742"/>
    </row>
    <row r="362" spans="1:9" ht="15.75" customHeight="1">
      <c r="A362" s="744" t="s">
        <v>1031</v>
      </c>
      <c r="B362" s="65" t="s">
        <v>1016</v>
      </c>
      <c r="C362" s="65">
        <v>10</v>
      </c>
      <c r="D362" s="65"/>
      <c r="E362" s="65"/>
      <c r="F362" s="65"/>
      <c r="G362" s="742">
        <f t="shared" si="11"/>
        <v>21583.8</v>
      </c>
      <c r="H362" s="742"/>
      <c r="I362" s="742">
        <f>SUM(I363+I366)</f>
        <v>21583.8</v>
      </c>
    </row>
    <row r="363" spans="1:9" ht="15.75" customHeight="1">
      <c r="A363" s="744" t="s">
        <v>377</v>
      </c>
      <c r="B363" s="65" t="s">
        <v>1016</v>
      </c>
      <c r="C363" s="65">
        <v>10</v>
      </c>
      <c r="D363" s="65" t="s">
        <v>594</v>
      </c>
      <c r="E363" s="65"/>
      <c r="F363" s="65"/>
      <c r="G363" s="742">
        <f t="shared" si="11"/>
        <v>6083.5</v>
      </c>
      <c r="H363" s="742"/>
      <c r="I363" s="742">
        <f>SUM(I364)</f>
        <v>6083.5</v>
      </c>
    </row>
    <row r="364" spans="1:9" ht="77.25" customHeight="1">
      <c r="A364" s="755" t="s">
        <v>955</v>
      </c>
      <c r="B364" s="65" t="s">
        <v>1016</v>
      </c>
      <c r="C364" s="65">
        <v>10</v>
      </c>
      <c r="D364" s="65" t="s">
        <v>594</v>
      </c>
      <c r="E364" s="65">
        <v>5058600</v>
      </c>
      <c r="F364" s="65"/>
      <c r="G364" s="742">
        <f t="shared" si="11"/>
        <v>6083.5</v>
      </c>
      <c r="H364" s="742"/>
      <c r="I364" s="742">
        <f>SUM(I365)</f>
        <v>6083.5</v>
      </c>
    </row>
    <row r="365" spans="1:9" ht="51.75" customHeight="1">
      <c r="A365" s="744" t="s">
        <v>956</v>
      </c>
      <c r="B365" s="65" t="s">
        <v>1016</v>
      </c>
      <c r="C365" s="65">
        <v>10</v>
      </c>
      <c r="D365" s="65" t="s">
        <v>594</v>
      </c>
      <c r="E365" s="65">
        <v>5058600</v>
      </c>
      <c r="F365" s="65" t="s">
        <v>989</v>
      </c>
      <c r="G365" s="742">
        <f t="shared" si="11"/>
        <v>6083.5</v>
      </c>
      <c r="H365" s="742"/>
      <c r="I365" s="742">
        <f>SUM('Анал.табл.'!U390:U393)+'Анал.табл.'!U397</f>
        <v>6083.5</v>
      </c>
    </row>
    <row r="366" spans="1:9" ht="15" customHeight="1">
      <c r="A366" s="744" t="s">
        <v>1076</v>
      </c>
      <c r="B366" s="65" t="s">
        <v>1016</v>
      </c>
      <c r="C366" s="65">
        <v>10</v>
      </c>
      <c r="D366" s="65" t="s">
        <v>628</v>
      </c>
      <c r="E366" s="65"/>
      <c r="F366" s="65"/>
      <c r="G366" s="742">
        <f t="shared" si="11"/>
        <v>15500.3</v>
      </c>
      <c r="H366" s="742"/>
      <c r="I366" s="742">
        <f>SUM(I367)</f>
        <v>15500.3</v>
      </c>
    </row>
    <row r="367" spans="1:9" ht="15" customHeight="1">
      <c r="A367" s="744" t="s">
        <v>564</v>
      </c>
      <c r="B367" s="65" t="s">
        <v>1016</v>
      </c>
      <c r="C367" s="65">
        <v>10</v>
      </c>
      <c r="D367" s="65" t="s">
        <v>628</v>
      </c>
      <c r="E367" s="65">
        <v>5201000</v>
      </c>
      <c r="F367" s="65"/>
      <c r="G367" s="742">
        <f t="shared" si="11"/>
        <v>15500.3</v>
      </c>
      <c r="H367" s="742"/>
      <c r="I367" s="742">
        <f>SUM(I368)</f>
        <v>15500.3</v>
      </c>
    </row>
    <row r="368" spans="1:9" ht="63" customHeight="1">
      <c r="A368" s="744" t="s">
        <v>290</v>
      </c>
      <c r="B368" s="65" t="s">
        <v>1016</v>
      </c>
      <c r="C368" s="65">
        <v>10</v>
      </c>
      <c r="D368" s="65" t="s">
        <v>628</v>
      </c>
      <c r="E368" s="65">
        <v>5201002</v>
      </c>
      <c r="F368" s="65" t="s">
        <v>989</v>
      </c>
      <c r="G368" s="742">
        <f t="shared" si="11"/>
        <v>15500.3</v>
      </c>
      <c r="H368" s="742"/>
      <c r="I368" s="742">
        <f>SUM('Анал.табл.'!U402)</f>
        <v>15500.3</v>
      </c>
    </row>
    <row r="369" spans="1:9" ht="16.5" customHeight="1">
      <c r="A369" s="740" t="s">
        <v>291</v>
      </c>
      <c r="B369" s="67" t="s">
        <v>1035</v>
      </c>
      <c r="C369" s="67"/>
      <c r="D369" s="67"/>
      <c r="E369" s="67"/>
      <c r="F369" s="67"/>
      <c r="G369" s="741">
        <f>SUM(H369:I369)</f>
        <v>107320.49999999999</v>
      </c>
      <c r="H369" s="741">
        <f>SUM(H380+H387+H391+H374+H370)</f>
        <v>103287.49999999999</v>
      </c>
      <c r="I369" s="741">
        <f>SUM(I380+I387+I391+I374)</f>
        <v>4033</v>
      </c>
    </row>
    <row r="370" spans="1:9" ht="28.5" customHeight="1">
      <c r="A370" s="757" t="s">
        <v>1046</v>
      </c>
      <c r="B370" s="199" t="s">
        <v>1035</v>
      </c>
      <c r="C370" s="199" t="s">
        <v>594</v>
      </c>
      <c r="D370" s="199"/>
      <c r="E370" s="199"/>
      <c r="F370" s="199"/>
      <c r="G370" s="758">
        <f>SUM(H370:I370)</f>
        <v>195</v>
      </c>
      <c r="H370" s="758">
        <f>SUM(H373)</f>
        <v>195</v>
      </c>
      <c r="I370" s="741"/>
    </row>
    <row r="371" spans="1:9" ht="17.25" customHeight="1">
      <c r="A371" s="757" t="s">
        <v>103</v>
      </c>
      <c r="B371" s="199" t="s">
        <v>1035</v>
      </c>
      <c r="C371" s="199" t="s">
        <v>594</v>
      </c>
      <c r="D371" s="199" t="s">
        <v>593</v>
      </c>
      <c r="E371" s="199"/>
      <c r="F371" s="199"/>
      <c r="G371" s="758">
        <f>SUM(H371:I371)</f>
        <v>195</v>
      </c>
      <c r="H371" s="758">
        <f>SUM(H372)</f>
        <v>195</v>
      </c>
      <c r="I371" s="741"/>
    </row>
    <row r="372" spans="1:9" ht="17.25" customHeight="1">
      <c r="A372" s="757" t="s">
        <v>52</v>
      </c>
      <c r="B372" s="199" t="s">
        <v>1035</v>
      </c>
      <c r="C372" s="199" t="s">
        <v>594</v>
      </c>
      <c r="D372" s="199" t="s">
        <v>593</v>
      </c>
      <c r="E372" s="199" t="s">
        <v>323</v>
      </c>
      <c r="F372" s="199"/>
      <c r="G372" s="758">
        <f>SUM(H372:I372)</f>
        <v>195</v>
      </c>
      <c r="H372" s="758">
        <f>SUM(H373)</f>
        <v>195</v>
      </c>
      <c r="I372" s="741"/>
    </row>
    <row r="373" spans="1:9" ht="61.5" customHeight="1">
      <c r="A373" s="757" t="s">
        <v>53</v>
      </c>
      <c r="B373" s="199" t="s">
        <v>1035</v>
      </c>
      <c r="C373" s="199" t="s">
        <v>594</v>
      </c>
      <c r="D373" s="199" t="s">
        <v>593</v>
      </c>
      <c r="E373" s="199" t="s">
        <v>323</v>
      </c>
      <c r="F373" s="199" t="s">
        <v>1005</v>
      </c>
      <c r="G373" s="758">
        <f>SUM(H373:I373)</f>
        <v>195</v>
      </c>
      <c r="H373" s="758">
        <f>'Анал.табл.'!T49</f>
        <v>195</v>
      </c>
      <c r="I373" s="741"/>
    </row>
    <row r="374" spans="1:9" ht="14.25" customHeight="1">
      <c r="A374" s="744" t="s">
        <v>316</v>
      </c>
      <c r="B374" s="65" t="s">
        <v>1035</v>
      </c>
      <c r="C374" s="67"/>
      <c r="D374" s="67"/>
      <c r="E374" s="67"/>
      <c r="F374" s="67"/>
      <c r="G374" s="742">
        <f t="shared" si="11"/>
        <v>73.7</v>
      </c>
      <c r="H374" s="742">
        <f>SUM(H377)</f>
        <v>73.7</v>
      </c>
      <c r="I374" s="742">
        <v>0</v>
      </c>
    </row>
    <row r="375" spans="1:9" ht="15.75" customHeight="1" hidden="1">
      <c r="A375" s="745" t="s">
        <v>28</v>
      </c>
      <c r="B375" s="65" t="s">
        <v>1035</v>
      </c>
      <c r="C375" s="65" t="s">
        <v>628</v>
      </c>
      <c r="D375" s="65" t="s">
        <v>591</v>
      </c>
      <c r="E375" s="67"/>
      <c r="F375" s="67"/>
      <c r="G375" s="742" t="e">
        <f t="shared" si="11"/>
        <v>#REF!</v>
      </c>
      <c r="H375" s="742"/>
      <c r="I375" s="742" t="e">
        <f>SUM(I376)</f>
        <v>#REF!</v>
      </c>
    </row>
    <row r="376" spans="1:9" ht="23.25" customHeight="1" hidden="1">
      <c r="A376" s="745" t="s">
        <v>949</v>
      </c>
      <c r="B376" s="65" t="s">
        <v>1035</v>
      </c>
      <c r="C376" s="65" t="s">
        <v>628</v>
      </c>
      <c r="D376" s="65" t="s">
        <v>591</v>
      </c>
      <c r="E376" s="65" t="s">
        <v>1060</v>
      </c>
      <c r="F376" s="65" t="s">
        <v>277</v>
      </c>
      <c r="G376" s="742" t="e">
        <f t="shared" si="11"/>
        <v>#REF!</v>
      </c>
      <c r="H376" s="742"/>
      <c r="I376" s="742" t="e">
        <f>SUM('Анал.табл.'!#REF!)</f>
        <v>#REF!</v>
      </c>
    </row>
    <row r="377" spans="1:9" ht="15.75" customHeight="1">
      <c r="A377" s="744" t="s">
        <v>35</v>
      </c>
      <c r="B377" s="65" t="s">
        <v>1035</v>
      </c>
      <c r="C377" s="65" t="s">
        <v>628</v>
      </c>
      <c r="D377" s="65">
        <v>10</v>
      </c>
      <c r="E377" s="67"/>
      <c r="F377" s="67"/>
      <c r="G377" s="742">
        <f t="shared" si="11"/>
        <v>73.7</v>
      </c>
      <c r="H377" s="742">
        <f>SUM(H378)</f>
        <v>73.7</v>
      </c>
      <c r="I377" s="741"/>
    </row>
    <row r="378" spans="1:9" ht="15.75" customHeight="1">
      <c r="A378" s="744" t="s">
        <v>64</v>
      </c>
      <c r="B378" s="65" t="s">
        <v>1035</v>
      </c>
      <c r="C378" s="65" t="s">
        <v>628</v>
      </c>
      <c r="D378" s="65">
        <v>10</v>
      </c>
      <c r="E378" s="65" t="s">
        <v>324</v>
      </c>
      <c r="F378" s="65"/>
      <c r="G378" s="742">
        <f t="shared" si="11"/>
        <v>73.7</v>
      </c>
      <c r="H378" s="742">
        <f>SUM(H379)</f>
        <v>73.7</v>
      </c>
      <c r="I378" s="741"/>
    </row>
    <row r="379" spans="1:9" ht="28.5" customHeight="1">
      <c r="A379" s="744" t="s">
        <v>105</v>
      </c>
      <c r="B379" s="65" t="s">
        <v>1035</v>
      </c>
      <c r="C379" s="65" t="s">
        <v>628</v>
      </c>
      <c r="D379" s="65">
        <v>10</v>
      </c>
      <c r="E379" s="65" t="s">
        <v>324</v>
      </c>
      <c r="F379" s="65" t="s">
        <v>1005</v>
      </c>
      <c r="G379" s="742">
        <f t="shared" si="11"/>
        <v>73.7</v>
      </c>
      <c r="H379" s="742">
        <f>SUM('Анал.табл.'!T108)</f>
        <v>73.7</v>
      </c>
      <c r="I379" s="741"/>
    </row>
    <row r="380" spans="1:9" ht="12.75" customHeight="1">
      <c r="A380" s="744" t="s">
        <v>308</v>
      </c>
      <c r="B380" s="65" t="s">
        <v>1035</v>
      </c>
      <c r="C380" s="65" t="s">
        <v>546</v>
      </c>
      <c r="D380" s="65"/>
      <c r="E380" s="65"/>
      <c r="F380" s="65"/>
      <c r="G380" s="742">
        <f t="shared" si="11"/>
        <v>46008.5</v>
      </c>
      <c r="H380" s="742">
        <f>SUM(H381+H384)</f>
        <v>44710.1</v>
      </c>
      <c r="I380" s="742">
        <f>SUM(I381+I384)</f>
        <v>1298.4</v>
      </c>
    </row>
    <row r="381" spans="1:9" ht="12.75" customHeight="1">
      <c r="A381" s="744" t="s">
        <v>512</v>
      </c>
      <c r="B381" s="65" t="s">
        <v>1035</v>
      </c>
      <c r="C381" s="65" t="s">
        <v>546</v>
      </c>
      <c r="D381" s="65" t="s">
        <v>593</v>
      </c>
      <c r="E381" s="65"/>
      <c r="F381" s="65"/>
      <c r="G381" s="742">
        <f t="shared" si="11"/>
        <v>44201.7</v>
      </c>
      <c r="H381" s="742">
        <f>SUM(H382)</f>
        <v>42903.299999999996</v>
      </c>
      <c r="I381" s="742">
        <f>SUM(I382)</f>
        <v>1298.4</v>
      </c>
    </row>
    <row r="382" spans="1:9" ht="12.75" customHeight="1">
      <c r="A382" s="744" t="s">
        <v>1113</v>
      </c>
      <c r="B382" s="65" t="s">
        <v>1035</v>
      </c>
      <c r="C382" s="65" t="s">
        <v>546</v>
      </c>
      <c r="D382" s="65" t="s">
        <v>593</v>
      </c>
      <c r="E382" s="65">
        <v>4230000</v>
      </c>
      <c r="F382" s="65"/>
      <c r="G382" s="742">
        <f t="shared" si="11"/>
        <v>44201.7</v>
      </c>
      <c r="H382" s="742">
        <f>SUM(H383)</f>
        <v>42903.299999999996</v>
      </c>
      <c r="I382" s="742">
        <f>SUM(I383)</f>
        <v>1298.4</v>
      </c>
    </row>
    <row r="383" spans="1:9" ht="12.75" customHeight="1">
      <c r="A383" s="744" t="s">
        <v>113</v>
      </c>
      <c r="B383" s="65" t="s">
        <v>1035</v>
      </c>
      <c r="C383" s="65" t="s">
        <v>546</v>
      </c>
      <c r="D383" s="65" t="s">
        <v>593</v>
      </c>
      <c r="E383" s="65">
        <v>4239900</v>
      </c>
      <c r="F383" s="65" t="s">
        <v>277</v>
      </c>
      <c r="G383" s="742">
        <f t="shared" si="11"/>
        <v>44201.7</v>
      </c>
      <c r="H383" s="742">
        <f>SUM('Анал.табл.'!T210:T212)</f>
        <v>42903.299999999996</v>
      </c>
      <c r="I383" s="742">
        <f>SUM('Анал.табл.'!U210:U212)</f>
        <v>1298.4</v>
      </c>
    </row>
    <row r="384" spans="1:9" ht="12.75" customHeight="1">
      <c r="A384" s="744" t="s">
        <v>950</v>
      </c>
      <c r="B384" s="65" t="s">
        <v>1035</v>
      </c>
      <c r="C384" s="65" t="s">
        <v>546</v>
      </c>
      <c r="D384" s="65" t="s">
        <v>546</v>
      </c>
      <c r="E384" s="65"/>
      <c r="F384" s="65"/>
      <c r="G384" s="742">
        <f t="shared" si="11"/>
        <v>1806.8000000000002</v>
      </c>
      <c r="H384" s="742">
        <f>SUM(H385)</f>
        <v>1806.8000000000002</v>
      </c>
      <c r="I384" s="742">
        <f>SUM(I385)</f>
        <v>0</v>
      </c>
    </row>
    <row r="385" spans="1:9" ht="13.5" customHeight="1">
      <c r="A385" s="744" t="s">
        <v>164</v>
      </c>
      <c r="B385" s="65" t="s">
        <v>1035</v>
      </c>
      <c r="C385" s="65" t="s">
        <v>546</v>
      </c>
      <c r="D385" s="65" t="s">
        <v>546</v>
      </c>
      <c r="E385" s="65" t="s">
        <v>1081</v>
      </c>
      <c r="F385" s="65"/>
      <c r="G385" s="742">
        <f t="shared" si="11"/>
        <v>1806.8000000000002</v>
      </c>
      <c r="H385" s="742">
        <f>SUM(H386)</f>
        <v>1806.8000000000002</v>
      </c>
      <c r="I385" s="742"/>
    </row>
    <row r="386" spans="1:9" ht="13.5" customHeight="1">
      <c r="A386" s="744" t="s">
        <v>59</v>
      </c>
      <c r="B386" s="65" t="s">
        <v>1035</v>
      </c>
      <c r="C386" s="65" t="s">
        <v>546</v>
      </c>
      <c r="D386" s="65" t="s">
        <v>546</v>
      </c>
      <c r="E386" s="65" t="s">
        <v>1081</v>
      </c>
      <c r="F386" s="65"/>
      <c r="G386" s="742">
        <f t="shared" si="11"/>
        <v>1806.8000000000002</v>
      </c>
      <c r="H386" s="742">
        <f>SUM('Анал.табл.'!T299:T302)</f>
        <v>1806.8000000000002</v>
      </c>
      <c r="I386" s="742">
        <f>SUM('Анал.табл.'!U299:U302)</f>
        <v>0</v>
      </c>
    </row>
    <row r="387" spans="1:9" ht="13.5" customHeight="1">
      <c r="A387" s="744" t="s">
        <v>1031</v>
      </c>
      <c r="B387" s="65" t="s">
        <v>1035</v>
      </c>
      <c r="C387" s="65">
        <v>10</v>
      </c>
      <c r="D387" s="65"/>
      <c r="E387" s="65"/>
      <c r="F387" s="65"/>
      <c r="G387" s="742">
        <f t="shared" si="11"/>
        <v>397.5</v>
      </c>
      <c r="H387" s="742"/>
      <c r="I387" s="742">
        <f>SUM(I388)</f>
        <v>397.5</v>
      </c>
    </row>
    <row r="388" spans="1:9" ht="13.5" customHeight="1">
      <c r="A388" s="744" t="s">
        <v>377</v>
      </c>
      <c r="B388" s="65" t="s">
        <v>1035</v>
      </c>
      <c r="C388" s="65">
        <v>10</v>
      </c>
      <c r="D388" s="65" t="s">
        <v>594</v>
      </c>
      <c r="E388" s="65"/>
      <c r="F388" s="65"/>
      <c r="G388" s="742">
        <f t="shared" si="11"/>
        <v>397.5</v>
      </c>
      <c r="H388" s="742"/>
      <c r="I388" s="742">
        <f>SUM(I389)</f>
        <v>397.5</v>
      </c>
    </row>
    <row r="389" spans="1:9" ht="78.75" customHeight="1">
      <c r="A389" s="755" t="s">
        <v>955</v>
      </c>
      <c r="B389" s="65" t="s">
        <v>1035</v>
      </c>
      <c r="C389" s="65">
        <v>10</v>
      </c>
      <c r="D389" s="65" t="s">
        <v>594</v>
      </c>
      <c r="E389" s="65">
        <v>5058600</v>
      </c>
      <c r="F389" s="65"/>
      <c r="G389" s="742">
        <f t="shared" si="11"/>
        <v>397.5</v>
      </c>
      <c r="H389" s="742"/>
      <c r="I389" s="742">
        <f>SUM(I390)</f>
        <v>397.5</v>
      </c>
    </row>
    <row r="390" spans="1:9" ht="51.75" customHeight="1">
      <c r="A390" s="744" t="s">
        <v>956</v>
      </c>
      <c r="B390" s="65" t="s">
        <v>1035</v>
      </c>
      <c r="C390" s="65">
        <v>10</v>
      </c>
      <c r="D390" s="65" t="s">
        <v>594</v>
      </c>
      <c r="E390" s="65">
        <v>5058600</v>
      </c>
      <c r="F390" s="65" t="s">
        <v>989</v>
      </c>
      <c r="G390" s="742">
        <f t="shared" si="11"/>
        <v>397.5</v>
      </c>
      <c r="H390" s="742"/>
      <c r="I390" s="742">
        <f>SUM('Анал.табл.'!U395+'Анал.табл.'!U396)</f>
        <v>397.5</v>
      </c>
    </row>
    <row r="391" spans="1:9" ht="13.5" customHeight="1">
      <c r="A391" s="744" t="s">
        <v>1032</v>
      </c>
      <c r="B391" s="65" t="s">
        <v>1035</v>
      </c>
      <c r="C391" s="65">
        <v>11</v>
      </c>
      <c r="D391" s="65"/>
      <c r="E391" s="65"/>
      <c r="F391" s="65"/>
      <c r="G391" s="742">
        <f t="shared" si="11"/>
        <v>60645.799999999996</v>
      </c>
      <c r="H391" s="742">
        <f>SUM(H392+H397)</f>
        <v>58308.7</v>
      </c>
      <c r="I391" s="742">
        <f>SUM(I392+I397)</f>
        <v>2337.1</v>
      </c>
    </row>
    <row r="392" spans="1:9" ht="13.5" customHeight="1">
      <c r="A392" s="744" t="s">
        <v>1160</v>
      </c>
      <c r="B392" s="65" t="s">
        <v>1035</v>
      </c>
      <c r="C392" s="65">
        <v>11</v>
      </c>
      <c r="D392" s="65" t="s">
        <v>591</v>
      </c>
      <c r="E392" s="65"/>
      <c r="F392" s="65"/>
      <c r="G392" s="742">
        <f t="shared" si="11"/>
        <v>41170.1</v>
      </c>
      <c r="H392" s="742">
        <f>SUM(H393+H395)</f>
        <v>38833</v>
      </c>
      <c r="I392" s="742">
        <f>SUM(I393+I395)</f>
        <v>2337.1</v>
      </c>
    </row>
    <row r="393" spans="1:9" ht="13.5" customHeight="1">
      <c r="A393" s="744" t="s">
        <v>292</v>
      </c>
      <c r="B393" s="65" t="s">
        <v>1035</v>
      </c>
      <c r="C393" s="65">
        <v>11</v>
      </c>
      <c r="D393" s="65" t="s">
        <v>591</v>
      </c>
      <c r="E393" s="65">
        <v>4820000</v>
      </c>
      <c r="F393" s="65"/>
      <c r="G393" s="742">
        <f t="shared" si="11"/>
        <v>38553.4</v>
      </c>
      <c r="H393" s="742">
        <f>SUM(H394)</f>
        <v>36216.3</v>
      </c>
      <c r="I393" s="742">
        <f>SUM(I394)</f>
        <v>2337.1</v>
      </c>
    </row>
    <row r="394" spans="1:9" ht="13.5" customHeight="1">
      <c r="A394" s="744" t="s">
        <v>113</v>
      </c>
      <c r="B394" s="65" t="s">
        <v>1035</v>
      </c>
      <c r="C394" s="65">
        <v>11</v>
      </c>
      <c r="D394" s="65" t="s">
        <v>591</v>
      </c>
      <c r="E394" s="65">
        <v>4829900</v>
      </c>
      <c r="F394" s="65" t="s">
        <v>277</v>
      </c>
      <c r="G394" s="742">
        <f t="shared" si="11"/>
        <v>38553.4</v>
      </c>
      <c r="H394" s="742">
        <f>SUM('Анал.табл.'!T408:T409)</f>
        <v>36216.3</v>
      </c>
      <c r="I394" s="742">
        <f>SUM('Анал.табл.'!U408)</f>
        <v>2337.1</v>
      </c>
    </row>
    <row r="395" spans="1:9" ht="13.5" customHeight="1">
      <c r="A395" s="744" t="s">
        <v>52</v>
      </c>
      <c r="B395" s="65" t="s">
        <v>1035</v>
      </c>
      <c r="C395" s="65">
        <v>11</v>
      </c>
      <c r="D395" s="65" t="s">
        <v>591</v>
      </c>
      <c r="E395" s="65">
        <v>7950000</v>
      </c>
      <c r="F395" s="65"/>
      <c r="G395" s="742">
        <f t="shared" si="11"/>
        <v>2616.7</v>
      </c>
      <c r="H395" s="742">
        <f>SUM(H396)</f>
        <v>2616.7</v>
      </c>
      <c r="I395" s="742"/>
    </row>
    <row r="396" spans="1:9" ht="24.75" customHeight="1">
      <c r="A396" s="744" t="s">
        <v>293</v>
      </c>
      <c r="B396" s="65" t="s">
        <v>1035</v>
      </c>
      <c r="C396" s="65">
        <v>11</v>
      </c>
      <c r="D396" s="65" t="s">
        <v>591</v>
      </c>
      <c r="E396" s="65">
        <v>7950000</v>
      </c>
      <c r="F396" s="65">
        <v>500</v>
      </c>
      <c r="G396" s="742">
        <f t="shared" si="11"/>
        <v>2616.7</v>
      </c>
      <c r="H396" s="742">
        <f>SUM('Анал.табл.'!T407)</f>
        <v>2616.7</v>
      </c>
      <c r="I396" s="742"/>
    </row>
    <row r="397" spans="1:9" ht="15.75" customHeight="1">
      <c r="A397" s="744" t="s">
        <v>822</v>
      </c>
      <c r="B397" s="65" t="s">
        <v>1035</v>
      </c>
      <c r="C397" s="65" t="s">
        <v>630</v>
      </c>
      <c r="D397" s="65" t="s">
        <v>527</v>
      </c>
      <c r="E397" s="65"/>
      <c r="F397" s="65"/>
      <c r="G397" s="742">
        <f t="shared" si="11"/>
        <v>19475.7</v>
      </c>
      <c r="H397" s="742">
        <f>SUM(H398+H401)</f>
        <v>19475.7</v>
      </c>
      <c r="I397" s="742"/>
    </row>
    <row r="398" spans="1:9" ht="41.25" customHeight="1">
      <c r="A398" s="744" t="s">
        <v>295</v>
      </c>
      <c r="B398" s="65" t="s">
        <v>1035</v>
      </c>
      <c r="C398" s="65" t="s">
        <v>630</v>
      </c>
      <c r="D398" s="65" t="s">
        <v>527</v>
      </c>
      <c r="E398" s="65" t="s">
        <v>297</v>
      </c>
      <c r="F398" s="65"/>
      <c r="G398" s="742">
        <f t="shared" si="11"/>
        <v>4762.8</v>
      </c>
      <c r="H398" s="742">
        <f>SUM(H399)</f>
        <v>4762.8</v>
      </c>
      <c r="I398" s="742"/>
    </row>
    <row r="399" spans="1:9" ht="14.25" customHeight="1">
      <c r="A399" s="744" t="s">
        <v>768</v>
      </c>
      <c r="B399" s="65" t="s">
        <v>1035</v>
      </c>
      <c r="C399" s="65" t="s">
        <v>630</v>
      </c>
      <c r="D399" s="65" t="s">
        <v>527</v>
      </c>
      <c r="E399" s="65" t="s">
        <v>73</v>
      </c>
      <c r="F399" s="65"/>
      <c r="G399" s="742">
        <f t="shared" si="11"/>
        <v>4762.8</v>
      </c>
      <c r="H399" s="742">
        <f>SUM(H400)</f>
        <v>4762.8</v>
      </c>
      <c r="I399" s="742"/>
    </row>
    <row r="400" spans="1:9" ht="14.25" customHeight="1">
      <c r="A400" s="744" t="s">
        <v>769</v>
      </c>
      <c r="B400" s="65" t="s">
        <v>1035</v>
      </c>
      <c r="C400" s="65" t="s">
        <v>630</v>
      </c>
      <c r="D400" s="65" t="s">
        <v>527</v>
      </c>
      <c r="E400" s="65" t="s">
        <v>73</v>
      </c>
      <c r="F400" s="65">
        <v>500</v>
      </c>
      <c r="G400" s="742">
        <f t="shared" si="11"/>
        <v>4762.8</v>
      </c>
      <c r="H400" s="742">
        <f>SUM('Анал.табл.'!T415)</f>
        <v>4762.8</v>
      </c>
      <c r="I400" s="742"/>
    </row>
    <row r="401" spans="1:9" ht="14.25" customHeight="1">
      <c r="A401" s="744" t="s">
        <v>292</v>
      </c>
      <c r="B401" s="65" t="s">
        <v>1035</v>
      </c>
      <c r="C401" s="65">
        <v>11</v>
      </c>
      <c r="D401" s="65" t="s">
        <v>527</v>
      </c>
      <c r="E401" s="65">
        <v>4820000</v>
      </c>
      <c r="F401" s="65"/>
      <c r="G401" s="742">
        <f t="shared" si="11"/>
        <v>14712.9</v>
      </c>
      <c r="H401" s="742">
        <f>SUM(H402)</f>
        <v>14712.9</v>
      </c>
      <c r="I401" s="742"/>
    </row>
    <row r="402" spans="1:9" ht="14.25" customHeight="1">
      <c r="A402" s="744" t="s">
        <v>113</v>
      </c>
      <c r="B402" s="65" t="s">
        <v>1035</v>
      </c>
      <c r="C402" s="65">
        <v>11</v>
      </c>
      <c r="D402" s="65" t="s">
        <v>527</v>
      </c>
      <c r="E402" s="65">
        <v>4829900</v>
      </c>
      <c r="F402" s="65" t="s">
        <v>277</v>
      </c>
      <c r="G402" s="742">
        <f>SUM(H402:I402)</f>
        <v>14712.9</v>
      </c>
      <c r="H402" s="742">
        <f>SUM('Анал.табл.'!T416)</f>
        <v>14712.9</v>
      </c>
      <c r="I402" s="742">
        <f>SUM('Анал.табл.'!U416)</f>
        <v>0</v>
      </c>
    </row>
    <row r="403" spans="1:9" ht="22.5" customHeight="1">
      <c r="A403" s="740" t="s">
        <v>296</v>
      </c>
      <c r="B403" s="67"/>
      <c r="C403" s="67"/>
      <c r="D403" s="67"/>
      <c r="E403" s="67"/>
      <c r="F403" s="67"/>
      <c r="G403" s="741">
        <f>SUM(H403:I403)</f>
        <v>3794504.0999999996</v>
      </c>
      <c r="H403" s="763">
        <v>2172632.4</v>
      </c>
      <c r="I403" s="763">
        <v>1621871.7</v>
      </c>
    </row>
    <row r="404" spans="1:9" ht="12.75">
      <c r="A404" s="2"/>
      <c r="B404" s="764"/>
      <c r="C404" s="764"/>
      <c r="D404" s="764"/>
      <c r="E404" s="764"/>
      <c r="F404" s="764"/>
      <c r="G404" s="2"/>
      <c r="H404" s="15"/>
      <c r="I404" s="15"/>
    </row>
    <row r="405" spans="1:9" ht="12.75">
      <c r="A405" s="2"/>
      <c r="B405" s="764"/>
      <c r="C405" s="764"/>
      <c r="D405" s="764"/>
      <c r="E405" s="764"/>
      <c r="F405" s="764"/>
      <c r="G405" s="2"/>
      <c r="H405" s="2"/>
      <c r="I405" s="2"/>
    </row>
    <row r="406" spans="1:9" ht="12.75">
      <c r="A406" s="2"/>
      <c r="B406" s="764"/>
      <c r="C406" s="764"/>
      <c r="D406" s="764"/>
      <c r="E406" s="764"/>
      <c r="F406" s="764"/>
      <c r="G406" s="15"/>
      <c r="H406" s="15"/>
      <c r="I406" s="15"/>
    </row>
    <row r="407" spans="1:9" ht="12.75">
      <c r="A407" s="2"/>
      <c r="B407" s="764"/>
      <c r="C407" s="764"/>
      <c r="D407" s="764"/>
      <c r="E407" s="764"/>
      <c r="F407" s="764"/>
      <c r="G407" s="2"/>
      <c r="H407" s="15"/>
      <c r="I407" s="15"/>
    </row>
    <row r="408" spans="1:9" ht="12.75">
      <c r="A408" s="2"/>
      <c r="B408" s="764"/>
      <c r="C408" s="764"/>
      <c r="D408" s="764"/>
      <c r="E408" s="764"/>
      <c r="F408" s="764"/>
      <c r="G408" s="2"/>
      <c r="H408" s="15"/>
      <c r="I408" s="15"/>
    </row>
    <row r="409" spans="1:9" ht="12.75">
      <c r="A409" s="2"/>
      <c r="B409" s="764"/>
      <c r="C409" s="764"/>
      <c r="D409" s="764"/>
      <c r="E409" s="764"/>
      <c r="F409" s="764"/>
      <c r="G409" s="2"/>
      <c r="H409" s="2"/>
      <c r="I409" s="2"/>
    </row>
    <row r="410" spans="1:9" ht="12.75">
      <c r="A410" s="2"/>
      <c r="B410" s="764"/>
      <c r="C410" s="764"/>
      <c r="D410" s="764"/>
      <c r="E410" s="764"/>
      <c r="F410" s="764"/>
      <c r="G410" s="2"/>
      <c r="H410" s="15"/>
      <c r="I410" s="2"/>
    </row>
    <row r="411" spans="1:9" ht="12.75">
      <c r="A411" s="2"/>
      <c r="B411" s="764"/>
      <c r="C411" s="764"/>
      <c r="D411" s="764"/>
      <c r="E411" s="764"/>
      <c r="F411" s="764"/>
      <c r="G411" s="2"/>
      <c r="H411" s="15"/>
      <c r="I411" s="2"/>
    </row>
    <row r="412" spans="1:9" ht="12.75">
      <c r="A412" s="2"/>
      <c r="B412" s="764"/>
      <c r="C412" s="764"/>
      <c r="D412" s="764"/>
      <c r="E412" s="764"/>
      <c r="F412" s="764"/>
      <c r="G412" s="2"/>
      <c r="H412" s="15"/>
      <c r="I412" s="2"/>
    </row>
    <row r="413" spans="1:9" ht="12.75">
      <c r="A413" s="2"/>
      <c r="B413" s="764"/>
      <c r="C413" s="764"/>
      <c r="D413" s="764"/>
      <c r="E413" s="764"/>
      <c r="F413" s="764"/>
      <c r="G413" s="2"/>
      <c r="H413" s="15"/>
      <c r="I413" s="2"/>
    </row>
    <row r="414" spans="1:9" ht="12.75">
      <c r="A414" s="2"/>
      <c r="B414" s="764"/>
      <c r="C414" s="764"/>
      <c r="D414" s="764"/>
      <c r="E414" s="764"/>
      <c r="F414" s="764"/>
      <c r="G414" s="2"/>
      <c r="H414" s="15"/>
      <c r="I414" s="2"/>
    </row>
    <row r="415" spans="1:9" ht="12.75">
      <c r="A415" s="2"/>
      <c r="B415" s="764"/>
      <c r="C415" s="764"/>
      <c r="D415" s="764"/>
      <c r="E415" s="764"/>
      <c r="F415" s="764"/>
      <c r="G415" s="2"/>
      <c r="H415" s="2"/>
      <c r="I415" s="2"/>
    </row>
    <row r="416" spans="1:9" ht="12.75">
      <c r="A416" s="2"/>
      <c r="B416" s="764"/>
      <c r="C416" s="764"/>
      <c r="D416" s="764"/>
      <c r="E416" s="764"/>
      <c r="F416" s="764"/>
      <c r="G416" s="2"/>
      <c r="H416" s="2"/>
      <c r="I416" s="2"/>
    </row>
    <row r="417" spans="1:9" ht="12.75">
      <c r="A417" s="2"/>
      <c r="B417" s="764"/>
      <c r="C417" s="764"/>
      <c r="D417" s="764"/>
      <c r="E417" s="764"/>
      <c r="F417" s="764"/>
      <c r="G417" s="2"/>
      <c r="H417" s="2"/>
      <c r="I417" s="2"/>
    </row>
    <row r="418" spans="1:9" ht="12.75">
      <c r="A418" s="2"/>
      <c r="B418" s="764"/>
      <c r="C418" s="764"/>
      <c r="D418" s="764"/>
      <c r="E418" s="764"/>
      <c r="F418" s="764"/>
      <c r="G418" s="2"/>
      <c r="H418" s="2"/>
      <c r="I418" s="2"/>
    </row>
    <row r="419" spans="1:9" ht="12.75">
      <c r="A419" s="2"/>
      <c r="B419" s="764"/>
      <c r="C419" s="764"/>
      <c r="D419" s="764"/>
      <c r="E419" s="764"/>
      <c r="F419" s="764"/>
      <c r="G419" s="2"/>
      <c r="H419" s="2"/>
      <c r="I419" s="2"/>
    </row>
    <row r="420" spans="1:9" ht="12.75">
      <c r="A420" s="2"/>
      <c r="B420" s="764"/>
      <c r="C420" s="764"/>
      <c r="D420" s="764"/>
      <c r="E420" s="764"/>
      <c r="F420" s="764"/>
      <c r="G420" s="2"/>
      <c r="H420" s="2"/>
      <c r="I420" s="2"/>
    </row>
    <row r="421" spans="1:9" ht="12.75">
      <c r="A421" s="2"/>
      <c r="B421" s="764"/>
      <c r="C421" s="764"/>
      <c r="D421" s="764"/>
      <c r="E421" s="764"/>
      <c r="F421" s="764"/>
      <c r="G421" s="2"/>
      <c r="H421" s="2"/>
      <c r="I421" s="2"/>
    </row>
    <row r="422" spans="1:9" ht="12.75">
      <c r="A422" s="2"/>
      <c r="B422" s="764"/>
      <c r="C422" s="764"/>
      <c r="D422" s="764"/>
      <c r="E422" s="764"/>
      <c r="F422" s="764"/>
      <c r="G422" s="2"/>
      <c r="H422" s="2"/>
      <c r="I422" s="2"/>
    </row>
    <row r="423" spans="1:9" ht="12.75">
      <c r="A423" s="2"/>
      <c r="B423" s="764"/>
      <c r="C423" s="764"/>
      <c r="D423" s="764"/>
      <c r="E423" s="764"/>
      <c r="F423" s="764"/>
      <c r="G423" s="2"/>
      <c r="H423" s="2"/>
      <c r="I423" s="2"/>
    </row>
    <row r="424" spans="1:9" ht="12.75">
      <c r="A424" s="2"/>
      <c r="B424" s="764"/>
      <c r="C424" s="764"/>
      <c r="D424" s="764"/>
      <c r="E424" s="764"/>
      <c r="F424" s="764"/>
      <c r="G424" s="2"/>
      <c r="H424" s="2"/>
      <c r="I424" s="2"/>
    </row>
    <row r="425" spans="1:9" ht="12.75">
      <c r="A425" s="2"/>
      <c r="B425" s="764"/>
      <c r="C425" s="764"/>
      <c r="D425" s="764"/>
      <c r="E425" s="764"/>
      <c r="F425" s="764"/>
      <c r="G425" s="2"/>
      <c r="H425" s="2"/>
      <c r="I425" s="2"/>
    </row>
    <row r="426" spans="1:9" ht="12.75">
      <c r="A426" s="2"/>
      <c r="B426" s="764"/>
      <c r="C426" s="764"/>
      <c r="D426" s="764"/>
      <c r="E426" s="764"/>
      <c r="F426" s="764"/>
      <c r="G426" s="2"/>
      <c r="H426" s="2"/>
      <c r="I426" s="2"/>
    </row>
    <row r="427" spans="1:9" ht="12.75">
      <c r="A427" s="2"/>
      <c r="B427" s="764"/>
      <c r="C427" s="764"/>
      <c r="D427" s="764"/>
      <c r="E427" s="764"/>
      <c r="F427" s="764"/>
      <c r="G427" s="2"/>
      <c r="H427" s="2"/>
      <c r="I427" s="2"/>
    </row>
    <row r="428" spans="1:9" ht="12.75">
      <c r="A428" s="2"/>
      <c r="B428" s="764"/>
      <c r="C428" s="764"/>
      <c r="D428" s="764"/>
      <c r="E428" s="764"/>
      <c r="F428" s="764"/>
      <c r="G428" s="2"/>
      <c r="H428" s="2"/>
      <c r="I428" s="2"/>
    </row>
    <row r="429" spans="1:9" ht="12.75">
      <c r="A429" s="2"/>
      <c r="B429" s="764"/>
      <c r="C429" s="764"/>
      <c r="D429" s="764"/>
      <c r="E429" s="764"/>
      <c r="F429" s="764"/>
      <c r="G429" s="2"/>
      <c r="H429" s="2"/>
      <c r="I429" s="2"/>
    </row>
    <row r="430" spans="1:9" ht="12.75">
      <c r="A430" s="2"/>
      <c r="B430" s="764"/>
      <c r="C430" s="764"/>
      <c r="D430" s="764"/>
      <c r="E430" s="764"/>
      <c r="F430" s="764"/>
      <c r="G430" s="2"/>
      <c r="H430" s="2"/>
      <c r="I430" s="2"/>
    </row>
    <row r="431" spans="1:9" ht="12.75">
      <c r="A431" s="2"/>
      <c r="B431" s="764"/>
      <c r="C431" s="764"/>
      <c r="D431" s="764"/>
      <c r="E431" s="764"/>
      <c r="F431" s="764"/>
      <c r="G431" s="2"/>
      <c r="H431" s="2"/>
      <c r="I431" s="2"/>
    </row>
    <row r="432" spans="1:9" ht="12.75">
      <c r="A432" s="2"/>
      <c r="B432" s="764"/>
      <c r="C432" s="764"/>
      <c r="D432" s="764"/>
      <c r="E432" s="764"/>
      <c r="F432" s="764"/>
      <c r="G432" s="2"/>
      <c r="H432" s="2"/>
      <c r="I432" s="2"/>
    </row>
    <row r="433" spans="1:9" ht="12.75">
      <c r="A433" s="2"/>
      <c r="B433" s="764"/>
      <c r="C433" s="764"/>
      <c r="D433" s="764"/>
      <c r="E433" s="764"/>
      <c r="F433" s="764"/>
      <c r="G433" s="2"/>
      <c r="H433" s="2"/>
      <c r="I433" s="2"/>
    </row>
    <row r="434" spans="1:9" ht="12.75">
      <c r="A434" s="2"/>
      <c r="B434" s="764"/>
      <c r="C434" s="764"/>
      <c r="D434" s="764"/>
      <c r="E434" s="764"/>
      <c r="F434" s="764"/>
      <c r="G434" s="2"/>
      <c r="H434" s="2"/>
      <c r="I434" s="2"/>
    </row>
    <row r="435" spans="1:9" ht="12.75">
      <c r="A435" s="2"/>
      <c r="B435" s="764"/>
      <c r="C435" s="764"/>
      <c r="D435" s="764"/>
      <c r="E435" s="764"/>
      <c r="F435" s="764"/>
      <c r="G435" s="2"/>
      <c r="H435" s="2"/>
      <c r="I435" s="2"/>
    </row>
    <row r="436" spans="1:9" ht="12.75">
      <c r="A436" s="2"/>
      <c r="B436" s="764"/>
      <c r="C436" s="764"/>
      <c r="D436" s="764"/>
      <c r="E436" s="764"/>
      <c r="F436" s="764"/>
      <c r="G436" s="2"/>
      <c r="H436" s="2"/>
      <c r="I436" s="2"/>
    </row>
    <row r="437" spans="1:9" ht="12.75">
      <c r="A437" s="2"/>
      <c r="B437" s="764"/>
      <c r="C437" s="764"/>
      <c r="D437" s="764"/>
      <c r="E437" s="764"/>
      <c r="F437" s="764"/>
      <c r="G437" s="2"/>
      <c r="H437" s="2"/>
      <c r="I437" s="2"/>
    </row>
    <row r="438" spans="1:9" ht="12.75">
      <c r="A438" s="2"/>
      <c r="B438" s="764"/>
      <c r="C438" s="764"/>
      <c r="D438" s="764"/>
      <c r="E438" s="764"/>
      <c r="F438" s="764"/>
      <c r="G438" s="2"/>
      <c r="H438" s="2"/>
      <c r="I438" s="2"/>
    </row>
    <row r="439" spans="1:9" ht="12.75">
      <c r="A439" s="2"/>
      <c r="B439" s="764"/>
      <c r="C439" s="764"/>
      <c r="D439" s="764"/>
      <c r="E439" s="764"/>
      <c r="F439" s="764"/>
      <c r="G439" s="2"/>
      <c r="H439" s="2"/>
      <c r="I439" s="2"/>
    </row>
    <row r="440" spans="1:9" ht="12.75">
      <c r="A440" s="2"/>
      <c r="B440" s="137"/>
      <c r="C440" s="137"/>
      <c r="D440" s="137"/>
      <c r="E440" s="137"/>
      <c r="F440" s="137"/>
      <c r="G440" s="2"/>
      <c r="H440" s="2"/>
      <c r="I440" s="2"/>
    </row>
    <row r="441" spans="1:9" ht="12.75">
      <c r="A441" s="2"/>
      <c r="B441" s="137"/>
      <c r="C441" s="137"/>
      <c r="D441" s="137"/>
      <c r="E441" s="137"/>
      <c r="F441" s="137"/>
      <c r="G441" s="2"/>
      <c r="H441" s="2"/>
      <c r="I441" s="2"/>
    </row>
    <row r="442" spans="1:9" ht="12.75">
      <c r="A442" s="2"/>
      <c r="B442" s="137"/>
      <c r="C442" s="137"/>
      <c r="D442" s="137"/>
      <c r="E442" s="137"/>
      <c r="F442" s="137"/>
      <c r="G442" s="2"/>
      <c r="H442" s="2"/>
      <c r="I442" s="2"/>
    </row>
    <row r="443" spans="1:9" ht="12.75">
      <c r="A443" s="2"/>
      <c r="B443" s="137"/>
      <c r="C443" s="137"/>
      <c r="D443" s="137"/>
      <c r="E443" s="137"/>
      <c r="F443" s="137"/>
      <c r="G443" s="2"/>
      <c r="H443" s="2"/>
      <c r="I443" s="2"/>
    </row>
    <row r="444" spans="1:9" ht="12.75">
      <c r="A444" s="2"/>
      <c r="B444" s="137"/>
      <c r="C444" s="137"/>
      <c r="D444" s="137"/>
      <c r="E444" s="137"/>
      <c r="F444" s="137"/>
      <c r="G444" s="2"/>
      <c r="H444" s="2"/>
      <c r="I444" s="2"/>
    </row>
    <row r="445" spans="1:9" ht="12.75">
      <c r="A445" s="2"/>
      <c r="B445" s="137"/>
      <c r="C445" s="137"/>
      <c r="D445" s="137"/>
      <c r="E445" s="137"/>
      <c r="F445" s="137"/>
      <c r="G445" s="2"/>
      <c r="H445" s="2"/>
      <c r="I445" s="2"/>
    </row>
    <row r="446" spans="1:9" ht="12.75">
      <c r="A446" s="2"/>
      <c r="B446" s="137"/>
      <c r="C446" s="137"/>
      <c r="D446" s="137"/>
      <c r="E446" s="137"/>
      <c r="F446" s="137"/>
      <c r="G446" s="2"/>
      <c r="H446" s="2"/>
      <c r="I446" s="2"/>
    </row>
    <row r="447" spans="1:9" ht="12.75">
      <c r="A447" s="2"/>
      <c r="B447" s="137"/>
      <c r="C447" s="137"/>
      <c r="D447" s="137"/>
      <c r="E447" s="137"/>
      <c r="F447" s="137"/>
      <c r="G447" s="2"/>
      <c r="H447" s="2"/>
      <c r="I447" s="2"/>
    </row>
    <row r="448" spans="1:9" ht="12.75">
      <c r="A448" s="2"/>
      <c r="B448" s="137"/>
      <c r="C448" s="137"/>
      <c r="D448" s="137"/>
      <c r="E448" s="137"/>
      <c r="F448" s="137"/>
      <c r="G448" s="2"/>
      <c r="H448" s="2"/>
      <c r="I448" s="2"/>
    </row>
    <row r="449" spans="1:9" ht="12.75">
      <c r="A449" s="2"/>
      <c r="B449" s="137"/>
      <c r="C449" s="137"/>
      <c r="D449" s="137"/>
      <c r="E449" s="137"/>
      <c r="F449" s="137"/>
      <c r="G449" s="2"/>
      <c r="H449" s="2"/>
      <c r="I449" s="2"/>
    </row>
    <row r="450" spans="1:9" ht="12.75">
      <c r="A450" s="2"/>
      <c r="B450" s="137"/>
      <c r="C450" s="137"/>
      <c r="D450" s="137"/>
      <c r="E450" s="137"/>
      <c r="F450" s="137"/>
      <c r="G450" s="2"/>
      <c r="H450" s="2"/>
      <c r="I450" s="2"/>
    </row>
    <row r="451" spans="1:9" ht="12.75">
      <c r="A451" s="2"/>
      <c r="B451" s="137"/>
      <c r="C451" s="137"/>
      <c r="D451" s="137"/>
      <c r="E451" s="137"/>
      <c r="F451" s="137"/>
      <c r="G451" s="2"/>
      <c r="H451" s="2"/>
      <c r="I451" s="2"/>
    </row>
    <row r="452" spans="1:9" ht="12.75">
      <c r="A452" s="2"/>
      <c r="B452" s="137"/>
      <c r="C452" s="137"/>
      <c r="D452" s="137"/>
      <c r="E452" s="137"/>
      <c r="F452" s="137"/>
      <c r="G452" s="2"/>
      <c r="H452" s="2"/>
      <c r="I452" s="2"/>
    </row>
    <row r="453" spans="1:9" ht="12.75">
      <c r="A453" s="2"/>
      <c r="B453" s="137"/>
      <c r="C453" s="137"/>
      <c r="D453" s="137"/>
      <c r="E453" s="137"/>
      <c r="F453" s="137"/>
      <c r="G453" s="2"/>
      <c r="H453" s="2"/>
      <c r="I453" s="2"/>
    </row>
    <row r="454" spans="1:9" ht="12.75">
      <c r="A454" s="2"/>
      <c r="B454" s="137"/>
      <c r="C454" s="137"/>
      <c r="D454" s="137"/>
      <c r="E454" s="137"/>
      <c r="F454" s="137"/>
      <c r="G454" s="2"/>
      <c r="H454" s="2"/>
      <c r="I454" s="2"/>
    </row>
    <row r="455" spans="1:9" ht="12.75">
      <c r="A455" s="2"/>
      <c r="B455" s="137"/>
      <c r="C455" s="137"/>
      <c r="D455" s="137"/>
      <c r="E455" s="137"/>
      <c r="F455" s="137"/>
      <c r="G455" s="2"/>
      <c r="H455" s="2"/>
      <c r="I455" s="2"/>
    </row>
    <row r="456" spans="1:9" ht="12.75">
      <c r="A456" s="2"/>
      <c r="B456" s="137"/>
      <c r="C456" s="137"/>
      <c r="D456" s="137"/>
      <c r="E456" s="137"/>
      <c r="F456" s="137"/>
      <c r="G456" s="2"/>
      <c r="H456" s="2"/>
      <c r="I456" s="2"/>
    </row>
    <row r="457" spans="1:9" ht="12.75">
      <c r="A457" s="2"/>
      <c r="B457" s="137"/>
      <c r="C457" s="137"/>
      <c r="D457" s="137"/>
      <c r="E457" s="137"/>
      <c r="F457" s="137"/>
      <c r="G457" s="2"/>
      <c r="H457" s="2"/>
      <c r="I457" s="2"/>
    </row>
    <row r="458" spans="1:9" ht="12.75">
      <c r="A458" s="2"/>
      <c r="B458" s="137"/>
      <c r="C458" s="137"/>
      <c r="D458" s="137"/>
      <c r="E458" s="137"/>
      <c r="F458" s="137"/>
      <c r="G458" s="2"/>
      <c r="H458" s="2"/>
      <c r="I458" s="2"/>
    </row>
    <row r="459" spans="1:9" ht="12.75">
      <c r="A459" s="2"/>
      <c r="B459" s="137"/>
      <c r="C459" s="137"/>
      <c r="D459" s="137"/>
      <c r="E459" s="137"/>
      <c r="F459" s="137"/>
      <c r="G459" s="2"/>
      <c r="H459" s="2"/>
      <c r="I459" s="2"/>
    </row>
    <row r="460" spans="1:9" ht="12.75">
      <c r="A460" s="2"/>
      <c r="B460" s="137"/>
      <c r="C460" s="137"/>
      <c r="D460" s="137"/>
      <c r="E460" s="137"/>
      <c r="F460" s="137"/>
      <c r="G460" s="2"/>
      <c r="H460" s="2"/>
      <c r="I460" s="2"/>
    </row>
    <row r="461" spans="1:9" ht="12.75">
      <c r="A461" s="2"/>
      <c r="B461" s="137"/>
      <c r="C461" s="137"/>
      <c r="D461" s="137"/>
      <c r="E461" s="137"/>
      <c r="F461" s="137"/>
      <c r="G461" s="2"/>
      <c r="H461" s="2"/>
      <c r="I461" s="2"/>
    </row>
    <row r="462" spans="1:9" ht="12.75">
      <c r="A462" s="2"/>
      <c r="B462" s="137"/>
      <c r="C462" s="137"/>
      <c r="D462" s="137"/>
      <c r="E462" s="137"/>
      <c r="F462" s="137"/>
      <c r="G462" s="2"/>
      <c r="H462" s="2"/>
      <c r="I462" s="2"/>
    </row>
    <row r="463" spans="1:9" ht="12.75">
      <c r="A463" s="2"/>
      <c r="B463" s="137"/>
      <c r="C463" s="137"/>
      <c r="D463" s="137"/>
      <c r="E463" s="137"/>
      <c r="F463" s="137"/>
      <c r="G463" s="2"/>
      <c r="H463" s="2"/>
      <c r="I463" s="2"/>
    </row>
    <row r="464" spans="1:9" ht="12.75">
      <c r="A464" s="2"/>
      <c r="B464" s="137"/>
      <c r="C464" s="137"/>
      <c r="D464" s="137"/>
      <c r="E464" s="137"/>
      <c r="F464" s="137"/>
      <c r="G464" s="2"/>
      <c r="H464" s="2"/>
      <c r="I464" s="2"/>
    </row>
    <row r="465" spans="1:9" ht="12.75">
      <c r="A465" s="2"/>
      <c r="B465" s="137"/>
      <c r="C465" s="137"/>
      <c r="D465" s="137"/>
      <c r="E465" s="137"/>
      <c r="F465" s="137"/>
      <c r="G465" s="2"/>
      <c r="H465" s="2"/>
      <c r="I465" s="2"/>
    </row>
    <row r="466" spans="1:9" ht="12.75">
      <c r="A466" s="2"/>
      <c r="B466" s="137"/>
      <c r="C466" s="137"/>
      <c r="D466" s="137"/>
      <c r="E466" s="137"/>
      <c r="F466" s="137"/>
      <c r="G466" s="2"/>
      <c r="H466" s="2"/>
      <c r="I466" s="2"/>
    </row>
    <row r="467" spans="1:9" ht="12.75">
      <c r="A467" s="2"/>
      <c r="B467" s="137"/>
      <c r="C467" s="137"/>
      <c r="D467" s="137"/>
      <c r="E467" s="137"/>
      <c r="F467" s="137"/>
      <c r="G467" s="2"/>
      <c r="H467" s="2"/>
      <c r="I467" s="2"/>
    </row>
    <row r="468" spans="1:9" ht="12.75">
      <c r="A468" s="2"/>
      <c r="B468" s="137"/>
      <c r="C468" s="137"/>
      <c r="D468" s="137"/>
      <c r="E468" s="137"/>
      <c r="F468" s="137"/>
      <c r="G468" s="2"/>
      <c r="H468" s="2"/>
      <c r="I468" s="2"/>
    </row>
    <row r="469" spans="1:9" ht="12.75">
      <c r="A469" s="2"/>
      <c r="B469" s="137"/>
      <c r="C469" s="137"/>
      <c r="D469" s="137"/>
      <c r="E469" s="137"/>
      <c r="F469" s="137"/>
      <c r="G469" s="2"/>
      <c r="H469" s="2"/>
      <c r="I469" s="2"/>
    </row>
    <row r="470" spans="1:9" ht="12.75">
      <c r="A470" s="2"/>
      <c r="B470" s="137"/>
      <c r="C470" s="137"/>
      <c r="D470" s="137"/>
      <c r="E470" s="137"/>
      <c r="F470" s="137"/>
      <c r="G470" s="2"/>
      <c r="H470" s="2"/>
      <c r="I470" s="2"/>
    </row>
    <row r="471" spans="1:9" ht="12.75">
      <c r="A471" s="2"/>
      <c r="B471" s="137"/>
      <c r="C471" s="137"/>
      <c r="D471" s="137"/>
      <c r="E471" s="137"/>
      <c r="F471" s="137"/>
      <c r="G471" s="2"/>
      <c r="H471" s="2"/>
      <c r="I471" s="2"/>
    </row>
    <row r="472" spans="1:9" ht="12.75">
      <c r="A472" s="2"/>
      <c r="B472" s="137"/>
      <c r="C472" s="137"/>
      <c r="D472" s="137"/>
      <c r="E472" s="137"/>
      <c r="F472" s="137"/>
      <c r="G472" s="2"/>
      <c r="H472" s="2"/>
      <c r="I472" s="2"/>
    </row>
    <row r="473" spans="1:9" ht="12.75">
      <c r="A473" s="2"/>
      <c r="B473" s="137"/>
      <c r="C473" s="137"/>
      <c r="D473" s="137"/>
      <c r="E473" s="137"/>
      <c r="F473" s="137"/>
      <c r="G473" s="2"/>
      <c r="H473" s="2"/>
      <c r="I473" s="2"/>
    </row>
    <row r="474" spans="1:9" ht="12.75">
      <c r="A474" s="2"/>
      <c r="B474" s="137"/>
      <c r="C474" s="137"/>
      <c r="D474" s="137"/>
      <c r="E474" s="137"/>
      <c r="F474" s="137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138"/>
      <c r="B726" s="138"/>
      <c r="C726" s="138"/>
      <c r="D726" s="138"/>
      <c r="E726" s="138"/>
      <c r="F726" s="138"/>
      <c r="G726" s="138"/>
      <c r="H726" s="138"/>
      <c r="I726" s="138"/>
    </row>
    <row r="727" spans="1:9" ht="12.75">
      <c r="A727" s="138"/>
      <c r="B727" s="138"/>
      <c r="C727" s="138"/>
      <c r="D727" s="138"/>
      <c r="E727" s="138"/>
      <c r="F727" s="138"/>
      <c r="G727" s="138"/>
      <c r="H727" s="138"/>
      <c r="I727" s="138"/>
    </row>
    <row r="728" spans="1:9" ht="12.75">
      <c r="A728" s="138"/>
      <c r="B728" s="138"/>
      <c r="C728" s="138"/>
      <c r="D728" s="138"/>
      <c r="E728" s="138"/>
      <c r="F728" s="138"/>
      <c r="G728" s="138"/>
      <c r="H728" s="138"/>
      <c r="I728" s="138"/>
    </row>
    <row r="729" spans="1:9" ht="12.75">
      <c r="A729" s="138"/>
      <c r="B729" s="138"/>
      <c r="C729" s="138"/>
      <c r="D729" s="138"/>
      <c r="E729" s="138"/>
      <c r="F729" s="138"/>
      <c r="G729" s="138"/>
      <c r="H729" s="138"/>
      <c r="I729" s="138"/>
    </row>
    <row r="730" spans="1:9" ht="12.75">
      <c r="A730" s="138"/>
      <c r="B730" s="138"/>
      <c r="C730" s="138"/>
      <c r="D730" s="138"/>
      <c r="E730" s="138"/>
      <c r="F730" s="138"/>
      <c r="G730" s="138"/>
      <c r="H730" s="138"/>
      <c r="I730" s="138"/>
    </row>
    <row r="731" spans="1:9" ht="12.75">
      <c r="A731" s="138"/>
      <c r="B731" s="138"/>
      <c r="C731" s="138"/>
      <c r="D731" s="138"/>
      <c r="E731" s="138"/>
      <c r="F731" s="138"/>
      <c r="G731" s="138"/>
      <c r="H731" s="138"/>
      <c r="I731" s="138"/>
    </row>
    <row r="732" spans="1:9" ht="12.75">
      <c r="A732" s="138"/>
      <c r="B732" s="138"/>
      <c r="C732" s="138"/>
      <c r="D732" s="138"/>
      <c r="E732" s="138"/>
      <c r="F732" s="138"/>
      <c r="G732" s="138"/>
      <c r="H732" s="138"/>
      <c r="I732" s="138"/>
    </row>
    <row r="733" spans="1:9" ht="12.75">
      <c r="A733" s="138"/>
      <c r="B733" s="138"/>
      <c r="C733" s="138"/>
      <c r="D733" s="138"/>
      <c r="E733" s="138"/>
      <c r="F733" s="138"/>
      <c r="G733" s="138"/>
      <c r="H733" s="138"/>
      <c r="I733" s="138"/>
    </row>
    <row r="734" spans="1:9" ht="12.75">
      <c r="A734" s="138"/>
      <c r="B734" s="138"/>
      <c r="C734" s="138"/>
      <c r="D734" s="138"/>
      <c r="E734" s="138"/>
      <c r="F734" s="138"/>
      <c r="G734" s="138"/>
      <c r="H734" s="138"/>
      <c r="I734" s="138"/>
    </row>
    <row r="735" spans="1:9" ht="12.75">
      <c r="A735" s="138"/>
      <c r="B735" s="138"/>
      <c r="C735" s="138"/>
      <c r="D735" s="138"/>
      <c r="E735" s="138"/>
      <c r="F735" s="138"/>
      <c r="G735" s="138"/>
      <c r="H735" s="138"/>
      <c r="I735" s="138"/>
    </row>
    <row r="736" spans="1:9" ht="12.75">
      <c r="A736" s="138"/>
      <c r="B736" s="138"/>
      <c r="C736" s="138"/>
      <c r="D736" s="138"/>
      <c r="E736" s="138"/>
      <c r="F736" s="138"/>
      <c r="G736" s="138"/>
      <c r="H736" s="138"/>
      <c r="I736" s="138"/>
    </row>
    <row r="737" spans="1:9" ht="12.75">
      <c r="A737" s="138"/>
      <c r="B737" s="138"/>
      <c r="C737" s="138"/>
      <c r="D737" s="138"/>
      <c r="E737" s="138"/>
      <c r="F737" s="138"/>
      <c r="G737" s="138"/>
      <c r="H737" s="138"/>
      <c r="I737" s="138"/>
    </row>
    <row r="738" spans="1:9" ht="12.75">
      <c r="A738" s="138"/>
      <c r="B738" s="138"/>
      <c r="C738" s="138"/>
      <c r="D738" s="138"/>
      <c r="E738" s="138"/>
      <c r="F738" s="138"/>
      <c r="G738" s="138"/>
      <c r="H738" s="138"/>
      <c r="I738" s="138"/>
    </row>
    <row r="739" spans="1:9" ht="12.75">
      <c r="A739" s="138"/>
      <c r="B739" s="138"/>
      <c r="C739" s="138"/>
      <c r="D739" s="138"/>
      <c r="E739" s="138"/>
      <c r="F739" s="138"/>
      <c r="G739" s="138"/>
      <c r="H739" s="138"/>
      <c r="I739" s="138"/>
    </row>
    <row r="740" spans="1:9" ht="12.75">
      <c r="A740" s="138"/>
      <c r="B740" s="138"/>
      <c r="C740" s="138"/>
      <c r="D740" s="138"/>
      <c r="E740" s="138"/>
      <c r="F740" s="138"/>
      <c r="G740" s="138"/>
      <c r="H740" s="138"/>
      <c r="I740" s="138"/>
    </row>
    <row r="741" spans="1:9" ht="12.75">
      <c r="A741" s="138"/>
      <c r="B741" s="138"/>
      <c r="C741" s="138"/>
      <c r="D741" s="138"/>
      <c r="E741" s="138"/>
      <c r="F741" s="138"/>
      <c r="G741" s="138"/>
      <c r="H741" s="138"/>
      <c r="I741" s="138"/>
    </row>
    <row r="742" spans="1:9" ht="12.75">
      <c r="A742" s="138"/>
      <c r="B742" s="138"/>
      <c r="C742" s="138"/>
      <c r="D742" s="138"/>
      <c r="E742" s="138"/>
      <c r="F742" s="138"/>
      <c r="G742" s="138"/>
      <c r="H742" s="138"/>
      <c r="I742" s="138"/>
    </row>
    <row r="743" spans="1:9" ht="12.75">
      <c r="A743" s="138"/>
      <c r="B743" s="138"/>
      <c r="C743" s="138"/>
      <c r="D743" s="138"/>
      <c r="E743" s="138"/>
      <c r="F743" s="138"/>
      <c r="G743" s="138"/>
      <c r="H743" s="138"/>
      <c r="I743" s="138"/>
    </row>
    <row r="744" spans="1:9" ht="12.75">
      <c r="A744" s="138"/>
      <c r="B744" s="138"/>
      <c r="C744" s="138"/>
      <c r="D744" s="138"/>
      <c r="E744" s="138"/>
      <c r="F744" s="138"/>
      <c r="G744" s="138"/>
      <c r="H744" s="138"/>
      <c r="I744" s="138"/>
    </row>
    <row r="745" spans="1:9" ht="12.75">
      <c r="A745" s="138"/>
      <c r="B745" s="138"/>
      <c r="C745" s="138"/>
      <c r="D745" s="138"/>
      <c r="E745" s="138"/>
      <c r="F745" s="138"/>
      <c r="G745" s="138"/>
      <c r="H745" s="138"/>
      <c r="I745" s="138"/>
    </row>
    <row r="746" spans="1:9" ht="12.75">
      <c r="A746" s="138"/>
      <c r="B746" s="138"/>
      <c r="C746" s="138"/>
      <c r="D746" s="138"/>
      <c r="E746" s="138"/>
      <c r="F746" s="138"/>
      <c r="G746" s="138"/>
      <c r="H746" s="138"/>
      <c r="I746" s="138"/>
    </row>
    <row r="747" spans="1:9" ht="12.75">
      <c r="A747" s="138"/>
      <c r="B747" s="138"/>
      <c r="C747" s="138"/>
      <c r="D747" s="138"/>
      <c r="E747" s="138"/>
      <c r="F747" s="138"/>
      <c r="G747" s="138"/>
      <c r="H747" s="138"/>
      <c r="I747" s="138"/>
    </row>
    <row r="748" spans="1:9" ht="12.75">
      <c r="A748" s="138"/>
      <c r="B748" s="138"/>
      <c r="C748" s="138"/>
      <c r="D748" s="138"/>
      <c r="E748" s="138"/>
      <c r="F748" s="138"/>
      <c r="G748" s="138"/>
      <c r="H748" s="138"/>
      <c r="I748" s="138"/>
    </row>
    <row r="749" spans="1:9" ht="12.75">
      <c r="A749" s="138"/>
      <c r="B749" s="138"/>
      <c r="C749" s="138"/>
      <c r="D749" s="138"/>
      <c r="E749" s="138"/>
      <c r="F749" s="138"/>
      <c r="G749" s="138"/>
      <c r="H749" s="138"/>
      <c r="I749" s="138"/>
    </row>
    <row r="750" spans="1:9" ht="12.75">
      <c r="A750" s="138"/>
      <c r="B750" s="138"/>
      <c r="C750" s="138"/>
      <c r="D750" s="138"/>
      <c r="E750" s="138"/>
      <c r="F750" s="138"/>
      <c r="G750" s="138"/>
      <c r="H750" s="138"/>
      <c r="I750" s="138"/>
    </row>
    <row r="751" spans="1:9" ht="12.75">
      <c r="A751" s="138"/>
      <c r="B751" s="138"/>
      <c r="C751" s="138"/>
      <c r="D751" s="138"/>
      <c r="E751" s="138"/>
      <c r="F751" s="138"/>
      <c r="G751" s="138"/>
      <c r="H751" s="138"/>
      <c r="I751" s="138"/>
    </row>
    <row r="752" spans="1:9" ht="12.75">
      <c r="A752" s="138"/>
      <c r="B752" s="138"/>
      <c r="C752" s="138"/>
      <c r="D752" s="138"/>
      <c r="E752" s="138"/>
      <c r="F752" s="138"/>
      <c r="G752" s="138"/>
      <c r="H752" s="138"/>
      <c r="I752" s="138"/>
    </row>
    <row r="753" spans="1:9" ht="12.75">
      <c r="A753" s="138"/>
      <c r="B753" s="138"/>
      <c r="C753" s="138"/>
      <c r="D753" s="138"/>
      <c r="E753" s="138"/>
      <c r="F753" s="138"/>
      <c r="G753" s="138"/>
      <c r="H753" s="138"/>
      <c r="I753" s="138"/>
    </row>
    <row r="754" spans="1:9" ht="12.75">
      <c r="A754" s="138"/>
      <c r="B754" s="138"/>
      <c r="C754" s="138"/>
      <c r="D754" s="138"/>
      <c r="E754" s="138"/>
      <c r="F754" s="138"/>
      <c r="G754" s="138"/>
      <c r="H754" s="138"/>
      <c r="I754" s="138"/>
    </row>
    <row r="755" spans="1:9" ht="12.75">
      <c r="A755" s="138"/>
      <c r="B755" s="138"/>
      <c r="C755" s="138"/>
      <c r="D755" s="138"/>
      <c r="E755" s="138"/>
      <c r="F755" s="138"/>
      <c r="G755" s="138"/>
      <c r="H755" s="138"/>
      <c r="I755" s="138"/>
    </row>
    <row r="756" spans="1:9" ht="12.75">
      <c r="A756" s="138"/>
      <c r="B756" s="138"/>
      <c r="C756" s="138"/>
      <c r="D756" s="138"/>
      <c r="E756" s="138"/>
      <c r="F756" s="138"/>
      <c r="G756" s="138"/>
      <c r="H756" s="138"/>
      <c r="I756" s="138"/>
    </row>
    <row r="757" spans="1:9" ht="12.75">
      <c r="A757" s="138"/>
      <c r="B757" s="138"/>
      <c r="C757" s="138"/>
      <c r="D757" s="138"/>
      <c r="E757" s="138"/>
      <c r="F757" s="138"/>
      <c r="G757" s="138"/>
      <c r="H757" s="138"/>
      <c r="I757" s="138"/>
    </row>
    <row r="758" spans="1:9" ht="12.75">
      <c r="A758" s="138"/>
      <c r="B758" s="138"/>
      <c r="C758" s="138"/>
      <c r="D758" s="138"/>
      <c r="E758" s="138"/>
      <c r="F758" s="138"/>
      <c r="G758" s="138"/>
      <c r="H758" s="138"/>
      <c r="I758" s="138"/>
    </row>
    <row r="759" spans="1:9" ht="12.75">
      <c r="A759" s="138"/>
      <c r="B759" s="138"/>
      <c r="C759" s="138"/>
      <c r="D759" s="138"/>
      <c r="E759" s="138"/>
      <c r="F759" s="138"/>
      <c r="G759" s="138"/>
      <c r="H759" s="138"/>
      <c r="I759" s="138"/>
    </row>
    <row r="760" spans="1:9" ht="12.75">
      <c r="A760" s="138"/>
      <c r="B760" s="138"/>
      <c r="C760" s="138"/>
      <c r="D760" s="138"/>
      <c r="E760" s="138"/>
      <c r="F760" s="138"/>
      <c r="G760" s="138"/>
      <c r="H760" s="138"/>
      <c r="I760" s="138"/>
    </row>
    <row r="761" spans="1:9" ht="12.75">
      <c r="A761" s="138"/>
      <c r="B761" s="138"/>
      <c r="C761" s="138"/>
      <c r="D761" s="138"/>
      <c r="E761" s="138"/>
      <c r="F761" s="138"/>
      <c r="G761" s="138"/>
      <c r="H761" s="138"/>
      <c r="I761" s="138"/>
    </row>
    <row r="762" spans="1:9" ht="12.75">
      <c r="A762" s="138"/>
      <c r="B762" s="138"/>
      <c r="C762" s="138"/>
      <c r="D762" s="138"/>
      <c r="E762" s="138"/>
      <c r="F762" s="138"/>
      <c r="G762" s="138"/>
      <c r="H762" s="138"/>
      <c r="I762" s="138"/>
    </row>
    <row r="763" spans="1:9" ht="12.75">
      <c r="A763" s="138"/>
      <c r="B763" s="138"/>
      <c r="C763" s="138"/>
      <c r="D763" s="138"/>
      <c r="E763" s="138"/>
      <c r="F763" s="138"/>
      <c r="G763" s="138"/>
      <c r="H763" s="138"/>
      <c r="I763" s="138"/>
    </row>
    <row r="764" spans="1:9" ht="12.75">
      <c r="A764" s="345"/>
      <c r="B764" s="345"/>
      <c r="C764" s="345"/>
      <c r="D764" s="345"/>
      <c r="E764" s="345"/>
      <c r="F764" s="345"/>
      <c r="G764" s="345"/>
      <c r="H764" s="345"/>
      <c r="I764" s="345"/>
    </row>
    <row r="765" spans="1:9" ht="12.75">
      <c r="A765" s="345"/>
      <c r="B765" s="345"/>
      <c r="C765" s="345"/>
      <c r="D765" s="345"/>
      <c r="E765" s="345"/>
      <c r="F765" s="345"/>
      <c r="G765" s="345"/>
      <c r="H765" s="345"/>
      <c r="I765" s="345"/>
    </row>
    <row r="766" spans="1:9" ht="12.75">
      <c r="A766" s="345"/>
      <c r="B766" s="345"/>
      <c r="C766" s="345"/>
      <c r="D766" s="345"/>
      <c r="E766" s="345"/>
      <c r="F766" s="345"/>
      <c r="G766" s="345"/>
      <c r="H766" s="345"/>
      <c r="I766" s="345"/>
    </row>
    <row r="767" spans="1:9" ht="12.75">
      <c r="A767" s="345"/>
      <c r="B767" s="345"/>
      <c r="C767" s="345"/>
      <c r="D767" s="345"/>
      <c r="E767" s="345"/>
      <c r="F767" s="345"/>
      <c r="G767" s="345"/>
      <c r="H767" s="345"/>
      <c r="I767" s="345"/>
    </row>
    <row r="768" spans="1:9" ht="12.75">
      <c r="A768" s="345"/>
      <c r="B768" s="345"/>
      <c r="C768" s="345"/>
      <c r="D768" s="345"/>
      <c r="E768" s="345"/>
      <c r="F768" s="345"/>
      <c r="G768" s="345"/>
      <c r="H768" s="345"/>
      <c r="I768" s="345"/>
    </row>
    <row r="769" spans="1:9" ht="12.75">
      <c r="A769" s="345"/>
      <c r="B769" s="345"/>
      <c r="C769" s="345"/>
      <c r="D769" s="345"/>
      <c r="E769" s="345"/>
      <c r="F769" s="345"/>
      <c r="G769" s="345"/>
      <c r="H769" s="345"/>
      <c r="I769" s="345"/>
    </row>
    <row r="770" spans="1:9" ht="12.75">
      <c r="A770" s="345"/>
      <c r="B770" s="345"/>
      <c r="C770" s="345"/>
      <c r="D770" s="345"/>
      <c r="E770" s="345"/>
      <c r="F770" s="345"/>
      <c r="G770" s="345"/>
      <c r="H770" s="345"/>
      <c r="I770" s="345"/>
    </row>
    <row r="771" spans="1:9" ht="12.75">
      <c r="A771" s="345"/>
      <c r="B771" s="345"/>
      <c r="C771" s="345"/>
      <c r="D771" s="345"/>
      <c r="E771" s="345"/>
      <c r="F771" s="345"/>
      <c r="G771" s="345"/>
      <c r="H771" s="345"/>
      <c r="I771" s="345"/>
    </row>
    <row r="772" spans="1:9" ht="12.75">
      <c r="A772" s="345"/>
      <c r="B772" s="345"/>
      <c r="C772" s="345"/>
      <c r="D772" s="345"/>
      <c r="E772" s="345"/>
      <c r="F772" s="345"/>
      <c r="G772" s="345"/>
      <c r="H772" s="345"/>
      <c r="I772" s="345"/>
    </row>
    <row r="773" spans="1:9" ht="12.75">
      <c r="A773" s="345"/>
      <c r="B773" s="345"/>
      <c r="C773" s="345"/>
      <c r="D773" s="345"/>
      <c r="E773" s="345"/>
      <c r="F773" s="345"/>
      <c r="G773" s="345"/>
      <c r="H773" s="345"/>
      <c r="I773" s="345"/>
    </row>
    <row r="774" spans="1:9" ht="12.75">
      <c r="A774" s="345"/>
      <c r="B774" s="345"/>
      <c r="C774" s="345"/>
      <c r="D774" s="345"/>
      <c r="E774" s="345"/>
      <c r="F774" s="345"/>
      <c r="G774" s="345"/>
      <c r="H774" s="345"/>
      <c r="I774" s="345"/>
    </row>
    <row r="775" spans="1:9" ht="12.75">
      <c r="A775" s="345"/>
      <c r="B775" s="345"/>
      <c r="C775" s="345"/>
      <c r="D775" s="345"/>
      <c r="E775" s="345"/>
      <c r="F775" s="345"/>
      <c r="G775" s="345"/>
      <c r="H775" s="345"/>
      <c r="I775" s="345"/>
    </row>
    <row r="776" spans="1:9" ht="12.75">
      <c r="A776" s="345"/>
      <c r="B776" s="345"/>
      <c r="C776" s="345"/>
      <c r="D776" s="345"/>
      <c r="E776" s="345"/>
      <c r="F776" s="345"/>
      <c r="G776" s="345"/>
      <c r="H776" s="345"/>
      <c r="I776" s="345"/>
    </row>
    <row r="777" spans="1:9" ht="12.75">
      <c r="A777" s="345"/>
      <c r="B777" s="345"/>
      <c r="C777" s="345"/>
      <c r="D777" s="345"/>
      <c r="E777" s="345"/>
      <c r="F777" s="345"/>
      <c r="G777" s="345"/>
      <c r="H777" s="345"/>
      <c r="I777" s="345"/>
    </row>
    <row r="778" spans="1:9" ht="12.75">
      <c r="A778" s="345"/>
      <c r="B778" s="345"/>
      <c r="C778" s="345"/>
      <c r="D778" s="345"/>
      <c r="E778" s="345"/>
      <c r="F778" s="345"/>
      <c r="G778" s="345"/>
      <c r="H778" s="345"/>
      <c r="I778" s="345"/>
    </row>
    <row r="779" spans="1:9" ht="12.75">
      <c r="A779" s="345"/>
      <c r="B779" s="345"/>
      <c r="C779" s="345"/>
      <c r="D779" s="345"/>
      <c r="E779" s="345"/>
      <c r="F779" s="345"/>
      <c r="G779" s="345"/>
      <c r="H779" s="345"/>
      <c r="I779" s="345"/>
    </row>
    <row r="780" spans="1:9" ht="12.75">
      <c r="A780" s="345"/>
      <c r="B780" s="345"/>
      <c r="C780" s="345"/>
      <c r="D780" s="345"/>
      <c r="E780" s="345"/>
      <c r="F780" s="345"/>
      <c r="G780" s="345"/>
      <c r="H780" s="345"/>
      <c r="I780" s="345"/>
    </row>
    <row r="781" spans="1:9" ht="12.75">
      <c r="A781" s="345"/>
      <c r="B781" s="345"/>
      <c r="C781" s="345"/>
      <c r="D781" s="345"/>
      <c r="E781" s="345"/>
      <c r="F781" s="345"/>
      <c r="G781" s="345"/>
      <c r="H781" s="345"/>
      <c r="I781" s="345"/>
    </row>
    <row r="782" spans="1:9" ht="12.75">
      <c r="A782" s="345"/>
      <c r="B782" s="345"/>
      <c r="C782" s="345"/>
      <c r="D782" s="345"/>
      <c r="E782" s="345"/>
      <c r="F782" s="345"/>
      <c r="G782" s="345"/>
      <c r="H782" s="345"/>
      <c r="I782" s="345"/>
    </row>
    <row r="783" spans="1:9" ht="12.75">
      <c r="A783" s="345"/>
      <c r="B783" s="345"/>
      <c r="C783" s="345"/>
      <c r="D783" s="345"/>
      <c r="E783" s="345"/>
      <c r="F783" s="345"/>
      <c r="G783" s="345"/>
      <c r="H783" s="345"/>
      <c r="I783" s="345"/>
    </row>
    <row r="784" spans="1:9" ht="12.75">
      <c r="A784" s="345"/>
      <c r="B784" s="345"/>
      <c r="C784" s="345"/>
      <c r="D784" s="345"/>
      <c r="E784" s="345"/>
      <c r="F784" s="345"/>
      <c r="G784" s="345"/>
      <c r="H784" s="345"/>
      <c r="I784" s="345"/>
    </row>
    <row r="785" spans="1:9" ht="12.75">
      <c r="A785" s="345"/>
      <c r="B785" s="345"/>
      <c r="C785" s="345"/>
      <c r="D785" s="345"/>
      <c r="E785" s="345"/>
      <c r="F785" s="345"/>
      <c r="G785" s="345"/>
      <c r="H785" s="345"/>
      <c r="I785" s="345"/>
    </row>
    <row r="786" spans="1:9" ht="12.75">
      <c r="A786" s="345"/>
      <c r="B786" s="345"/>
      <c r="C786" s="345"/>
      <c r="D786" s="345"/>
      <c r="E786" s="345"/>
      <c r="F786" s="345"/>
      <c r="G786" s="345"/>
      <c r="H786" s="345"/>
      <c r="I786" s="345"/>
    </row>
    <row r="787" spans="1:9" ht="12.75">
      <c r="A787" s="345"/>
      <c r="B787" s="345"/>
      <c r="C787" s="345"/>
      <c r="D787" s="345"/>
      <c r="E787" s="345"/>
      <c r="F787" s="345"/>
      <c r="G787" s="345"/>
      <c r="H787" s="345"/>
      <c r="I787" s="345"/>
    </row>
    <row r="788" spans="1:9" ht="12.75">
      <c r="A788" s="345"/>
      <c r="B788" s="345"/>
      <c r="C788" s="345"/>
      <c r="D788" s="345"/>
      <c r="E788" s="345"/>
      <c r="F788" s="345"/>
      <c r="G788" s="345"/>
      <c r="H788" s="345"/>
      <c r="I788" s="345"/>
    </row>
    <row r="789" spans="1:9" ht="12.75">
      <c r="A789" s="345"/>
      <c r="B789" s="345"/>
      <c r="C789" s="345"/>
      <c r="D789" s="345"/>
      <c r="E789" s="345"/>
      <c r="F789" s="345"/>
      <c r="G789" s="345"/>
      <c r="H789" s="345"/>
      <c r="I789" s="345"/>
    </row>
    <row r="790" spans="1:9" ht="12.75">
      <c r="A790" s="345"/>
      <c r="B790" s="345"/>
      <c r="C790" s="345"/>
      <c r="D790" s="345"/>
      <c r="E790" s="345"/>
      <c r="F790" s="345"/>
      <c r="G790" s="345"/>
      <c r="H790" s="345"/>
      <c r="I790" s="345"/>
    </row>
    <row r="791" spans="1:9" ht="12.75">
      <c r="A791" s="345"/>
      <c r="B791" s="345"/>
      <c r="C791" s="345"/>
      <c r="D791" s="345"/>
      <c r="E791" s="345"/>
      <c r="F791" s="345"/>
      <c r="G791" s="345"/>
      <c r="H791" s="345"/>
      <c r="I791" s="345"/>
    </row>
    <row r="792" spans="1:9" ht="12.75">
      <c r="A792" s="345"/>
      <c r="B792" s="345"/>
      <c r="C792" s="345"/>
      <c r="D792" s="345"/>
      <c r="E792" s="345"/>
      <c r="F792" s="345"/>
      <c r="G792" s="345"/>
      <c r="H792" s="345"/>
      <c r="I792" s="345"/>
    </row>
    <row r="793" spans="1:9" ht="12.75">
      <c r="A793" s="345"/>
      <c r="B793" s="345"/>
      <c r="C793" s="345"/>
      <c r="D793" s="345"/>
      <c r="E793" s="345"/>
      <c r="F793" s="345"/>
      <c r="G793" s="345"/>
      <c r="H793" s="345"/>
      <c r="I793" s="345"/>
    </row>
    <row r="794" spans="1:9" ht="12.75">
      <c r="A794" s="345"/>
      <c r="B794" s="345"/>
      <c r="C794" s="345"/>
      <c r="D794" s="345"/>
      <c r="E794" s="345"/>
      <c r="F794" s="345"/>
      <c r="G794" s="345"/>
      <c r="H794" s="345"/>
      <c r="I794" s="345"/>
    </row>
    <row r="795" spans="1:9" ht="12.75">
      <c r="A795" s="345"/>
      <c r="B795" s="345"/>
      <c r="C795" s="345"/>
      <c r="D795" s="345"/>
      <c r="E795" s="345"/>
      <c r="F795" s="345"/>
      <c r="G795" s="345"/>
      <c r="H795" s="345"/>
      <c r="I795" s="345"/>
    </row>
    <row r="796" spans="1:9" ht="12.75">
      <c r="A796" s="345"/>
      <c r="B796" s="345"/>
      <c r="C796" s="345"/>
      <c r="D796" s="345"/>
      <c r="E796" s="345"/>
      <c r="F796" s="345"/>
      <c r="G796" s="345"/>
      <c r="H796" s="345"/>
      <c r="I796" s="345"/>
    </row>
    <row r="797" spans="1:9" ht="12.75">
      <c r="A797" s="345"/>
      <c r="B797" s="345"/>
      <c r="C797" s="345"/>
      <c r="D797" s="345"/>
      <c r="E797" s="345"/>
      <c r="F797" s="345"/>
      <c r="G797" s="345"/>
      <c r="H797" s="345"/>
      <c r="I797" s="345"/>
    </row>
    <row r="798" spans="1:9" ht="12.75">
      <c r="A798" s="345"/>
      <c r="B798" s="345"/>
      <c r="C798" s="345"/>
      <c r="D798" s="345"/>
      <c r="E798" s="345"/>
      <c r="F798" s="345"/>
      <c r="G798" s="345"/>
      <c r="H798" s="345"/>
      <c r="I798" s="345"/>
    </row>
    <row r="799" spans="1:9" ht="12.75">
      <c r="A799" s="345"/>
      <c r="B799" s="345"/>
      <c r="C799" s="345"/>
      <c r="D799" s="345"/>
      <c r="E799" s="345"/>
      <c r="F799" s="345"/>
      <c r="G799" s="345"/>
      <c r="H799" s="345"/>
      <c r="I799" s="345"/>
    </row>
    <row r="800" spans="1:9" ht="12.75">
      <c r="A800" s="345"/>
      <c r="B800" s="345"/>
      <c r="C800" s="345"/>
      <c r="D800" s="345"/>
      <c r="E800" s="345"/>
      <c r="F800" s="345"/>
      <c r="G800" s="345"/>
      <c r="H800" s="345"/>
      <c r="I800" s="345"/>
    </row>
    <row r="801" spans="1:9" ht="12.75">
      <c r="A801" s="345"/>
      <c r="B801" s="345"/>
      <c r="C801" s="345"/>
      <c r="D801" s="345"/>
      <c r="E801" s="345"/>
      <c r="F801" s="345"/>
      <c r="G801" s="345"/>
      <c r="H801" s="345"/>
      <c r="I801" s="345"/>
    </row>
    <row r="802" spans="1:9" ht="12.75">
      <c r="A802" s="345"/>
      <c r="B802" s="345"/>
      <c r="C802" s="345"/>
      <c r="D802" s="345"/>
      <c r="E802" s="345"/>
      <c r="F802" s="345"/>
      <c r="G802" s="345"/>
      <c r="H802" s="345"/>
      <c r="I802" s="345"/>
    </row>
    <row r="803" spans="1:9" ht="12.75">
      <c r="A803" s="345"/>
      <c r="B803" s="345"/>
      <c r="C803" s="345"/>
      <c r="D803" s="345"/>
      <c r="E803" s="345"/>
      <c r="F803" s="345"/>
      <c r="G803" s="345"/>
      <c r="H803" s="345"/>
      <c r="I803" s="345"/>
    </row>
    <row r="804" spans="1:9" ht="12.75">
      <c r="A804" s="345"/>
      <c r="B804" s="345"/>
      <c r="C804" s="345"/>
      <c r="D804" s="345"/>
      <c r="E804" s="345"/>
      <c r="F804" s="345"/>
      <c r="G804" s="345"/>
      <c r="H804" s="345"/>
      <c r="I804" s="345"/>
    </row>
    <row r="805" spans="1:9" ht="12.75">
      <c r="A805" s="345"/>
      <c r="B805" s="345"/>
      <c r="C805" s="345"/>
      <c r="D805" s="345"/>
      <c r="E805" s="345"/>
      <c r="F805" s="345"/>
      <c r="G805" s="345"/>
      <c r="H805" s="345"/>
      <c r="I805" s="345"/>
    </row>
    <row r="806" spans="1:9" ht="12.75">
      <c r="A806" s="345"/>
      <c r="B806" s="345"/>
      <c r="C806" s="345"/>
      <c r="D806" s="345"/>
      <c r="E806" s="345"/>
      <c r="F806" s="345"/>
      <c r="G806" s="345"/>
      <c r="H806" s="345"/>
      <c r="I806" s="345"/>
    </row>
    <row r="807" spans="1:9" ht="12.75">
      <c r="A807" s="345"/>
      <c r="B807" s="345"/>
      <c r="C807" s="345"/>
      <c r="D807" s="345"/>
      <c r="E807" s="345"/>
      <c r="F807" s="345"/>
      <c r="G807" s="345"/>
      <c r="H807" s="345"/>
      <c r="I807" s="345"/>
    </row>
    <row r="808" spans="1:9" ht="12.75">
      <c r="A808" s="345"/>
      <c r="B808" s="345"/>
      <c r="C808" s="345"/>
      <c r="D808" s="345"/>
      <c r="E808" s="345"/>
      <c r="F808" s="345"/>
      <c r="G808" s="345"/>
      <c r="H808" s="345"/>
      <c r="I808" s="345"/>
    </row>
    <row r="809" spans="1:9" ht="12.75">
      <c r="A809" s="345"/>
      <c r="B809" s="345"/>
      <c r="C809" s="345"/>
      <c r="D809" s="345"/>
      <c r="E809" s="345"/>
      <c r="F809" s="345"/>
      <c r="G809" s="345"/>
      <c r="H809" s="345"/>
      <c r="I809" s="345"/>
    </row>
    <row r="810" spans="1:9" ht="12.75">
      <c r="A810" s="345"/>
      <c r="B810" s="345"/>
      <c r="C810" s="345"/>
      <c r="D810" s="345"/>
      <c r="E810" s="345"/>
      <c r="F810" s="345"/>
      <c r="G810" s="345"/>
      <c r="H810" s="345"/>
      <c r="I810" s="345"/>
    </row>
    <row r="811" spans="1:9" ht="12.75">
      <c r="A811" s="345"/>
      <c r="B811" s="345"/>
      <c r="C811" s="345"/>
      <c r="D811" s="345"/>
      <c r="E811" s="345"/>
      <c r="F811" s="345"/>
      <c r="G811" s="345"/>
      <c r="H811" s="345"/>
      <c r="I811" s="345"/>
    </row>
    <row r="812" spans="1:9" ht="12.75">
      <c r="A812" s="345"/>
      <c r="B812" s="345"/>
      <c r="C812" s="345"/>
      <c r="D812" s="345"/>
      <c r="E812" s="345"/>
      <c r="F812" s="345"/>
      <c r="G812" s="345"/>
      <c r="H812" s="345"/>
      <c r="I812" s="345"/>
    </row>
    <row r="813" spans="1:9" ht="12.75">
      <c r="A813" s="345"/>
      <c r="B813" s="345"/>
      <c r="C813" s="345"/>
      <c r="D813" s="345"/>
      <c r="E813" s="345"/>
      <c r="F813" s="345"/>
      <c r="G813" s="345"/>
      <c r="H813" s="345"/>
      <c r="I813" s="345"/>
    </row>
    <row r="814" spans="1:9" ht="12.75">
      <c r="A814" s="345"/>
      <c r="B814" s="345"/>
      <c r="C814" s="345"/>
      <c r="D814" s="345"/>
      <c r="E814" s="345"/>
      <c r="F814" s="345"/>
      <c r="G814" s="345"/>
      <c r="H814" s="345"/>
      <c r="I814" s="345"/>
    </row>
    <row r="815" spans="1:9" ht="12.75">
      <c r="A815" s="345"/>
      <c r="B815" s="345"/>
      <c r="C815" s="345"/>
      <c r="D815" s="345"/>
      <c r="E815" s="345"/>
      <c r="F815" s="345"/>
      <c r="G815" s="345"/>
      <c r="H815" s="345"/>
      <c r="I815" s="345"/>
    </row>
    <row r="816" spans="1:9" ht="12.75">
      <c r="A816" s="345"/>
      <c r="B816" s="345"/>
      <c r="C816" s="345"/>
      <c r="D816" s="345"/>
      <c r="E816" s="345"/>
      <c r="F816" s="345"/>
      <c r="G816" s="345"/>
      <c r="H816" s="345"/>
      <c r="I816" s="345"/>
    </row>
    <row r="817" spans="1:9" ht="12.75">
      <c r="A817" s="345"/>
      <c r="B817" s="345"/>
      <c r="C817" s="345"/>
      <c r="D817" s="345"/>
      <c r="E817" s="345"/>
      <c r="F817" s="345"/>
      <c r="G817" s="345"/>
      <c r="H817" s="345"/>
      <c r="I817" s="345"/>
    </row>
    <row r="818" spans="1:9" ht="12.75">
      <c r="A818" s="345"/>
      <c r="B818" s="345"/>
      <c r="C818" s="345"/>
      <c r="D818" s="345"/>
      <c r="E818" s="345"/>
      <c r="F818" s="345"/>
      <c r="G818" s="345"/>
      <c r="H818" s="345"/>
      <c r="I818" s="345"/>
    </row>
    <row r="819" spans="1:9" ht="12.75">
      <c r="A819" s="345"/>
      <c r="B819" s="345"/>
      <c r="C819" s="345"/>
      <c r="D819" s="345"/>
      <c r="E819" s="345"/>
      <c r="F819" s="345"/>
      <c r="G819" s="345"/>
      <c r="H819" s="345"/>
      <c r="I819" s="345"/>
    </row>
    <row r="820" spans="1:9" ht="12.75">
      <c r="A820" s="345"/>
      <c r="B820" s="345"/>
      <c r="C820" s="345"/>
      <c r="D820" s="345"/>
      <c r="E820" s="345"/>
      <c r="F820" s="345"/>
      <c r="G820" s="345"/>
      <c r="H820" s="345"/>
      <c r="I820" s="345"/>
    </row>
    <row r="821" spans="1:9" ht="12.75">
      <c r="A821" s="345"/>
      <c r="B821" s="345"/>
      <c r="C821" s="345"/>
      <c r="D821" s="345"/>
      <c r="E821" s="345"/>
      <c r="F821" s="345"/>
      <c r="G821" s="345"/>
      <c r="H821" s="345"/>
      <c r="I821" s="345"/>
    </row>
    <row r="822" spans="1:9" ht="12.75">
      <c r="A822" s="345"/>
      <c r="B822" s="345"/>
      <c r="C822" s="345"/>
      <c r="D822" s="345"/>
      <c r="E822" s="345"/>
      <c r="F822" s="345"/>
      <c r="G822" s="345"/>
      <c r="H822" s="345"/>
      <c r="I822" s="345"/>
    </row>
    <row r="823" spans="1:9" ht="12.75">
      <c r="A823" s="345"/>
      <c r="B823" s="345"/>
      <c r="C823" s="345"/>
      <c r="D823" s="345"/>
      <c r="E823" s="345"/>
      <c r="F823" s="345"/>
      <c r="G823" s="345"/>
      <c r="H823" s="345"/>
      <c r="I823" s="345"/>
    </row>
    <row r="824" spans="1:9" ht="12.75">
      <c r="A824" s="345"/>
      <c r="B824" s="345"/>
      <c r="C824" s="345"/>
      <c r="D824" s="345"/>
      <c r="E824" s="345"/>
      <c r="F824" s="345"/>
      <c r="G824" s="345"/>
      <c r="H824" s="345"/>
      <c r="I824" s="345"/>
    </row>
    <row r="825" spans="1:9" ht="12.75">
      <c r="A825" s="345"/>
      <c r="B825" s="345"/>
      <c r="C825" s="345"/>
      <c r="D825" s="345"/>
      <c r="E825" s="345"/>
      <c r="F825" s="345"/>
      <c r="G825" s="345"/>
      <c r="H825" s="345"/>
      <c r="I825" s="345"/>
    </row>
    <row r="826" spans="1:9" ht="12.75">
      <c r="A826" s="345"/>
      <c r="B826" s="345"/>
      <c r="C826" s="345"/>
      <c r="D826" s="345"/>
      <c r="E826" s="345"/>
      <c r="F826" s="345"/>
      <c r="G826" s="345"/>
      <c r="H826" s="345"/>
      <c r="I826" s="345"/>
    </row>
    <row r="827" spans="1:9" ht="12.75">
      <c r="A827" s="345"/>
      <c r="B827" s="345"/>
      <c r="C827" s="345"/>
      <c r="D827" s="345"/>
      <c r="E827" s="345"/>
      <c r="F827" s="345"/>
      <c r="G827" s="345"/>
      <c r="H827" s="345"/>
      <c r="I827" s="345"/>
    </row>
    <row r="828" spans="1:9" ht="12.75">
      <c r="A828" s="345"/>
      <c r="B828" s="345"/>
      <c r="C828" s="345"/>
      <c r="D828" s="345"/>
      <c r="E828" s="345"/>
      <c r="F828" s="345"/>
      <c r="G828" s="345"/>
      <c r="H828" s="345"/>
      <c r="I828" s="345"/>
    </row>
    <row r="829" spans="1:9" ht="12.75">
      <c r="A829" s="345"/>
      <c r="B829" s="345"/>
      <c r="C829" s="345"/>
      <c r="D829" s="345"/>
      <c r="E829" s="345"/>
      <c r="F829" s="345"/>
      <c r="G829" s="345"/>
      <c r="H829" s="345"/>
      <c r="I829" s="345"/>
    </row>
    <row r="830" spans="1:9" ht="12.75">
      <c r="A830" s="345"/>
      <c r="B830" s="345"/>
      <c r="C830" s="345"/>
      <c r="D830" s="345"/>
      <c r="E830" s="345"/>
      <c r="F830" s="345"/>
      <c r="G830" s="345"/>
      <c r="H830" s="345"/>
      <c r="I830" s="345"/>
    </row>
    <row r="831" spans="1:9" ht="12.75">
      <c r="A831" s="345"/>
      <c r="B831" s="345"/>
      <c r="C831" s="345"/>
      <c r="D831" s="345"/>
      <c r="E831" s="345"/>
      <c r="F831" s="345"/>
      <c r="G831" s="345"/>
      <c r="H831" s="345"/>
      <c r="I831" s="345"/>
    </row>
    <row r="832" spans="1:9" ht="12.75">
      <c r="A832" s="345"/>
      <c r="B832" s="345"/>
      <c r="C832" s="345"/>
      <c r="D832" s="345"/>
      <c r="E832" s="345"/>
      <c r="F832" s="345"/>
      <c r="G832" s="345"/>
      <c r="H832" s="345"/>
      <c r="I832" s="345"/>
    </row>
    <row r="833" spans="1:9" ht="12.75">
      <c r="A833" s="345"/>
      <c r="B833" s="345"/>
      <c r="C833" s="345"/>
      <c r="D833" s="345"/>
      <c r="E833" s="345"/>
      <c r="F833" s="345"/>
      <c r="G833" s="345"/>
      <c r="H833" s="345"/>
      <c r="I833" s="345"/>
    </row>
    <row r="834" spans="1:9" ht="12.75">
      <c r="A834" s="345"/>
      <c r="B834" s="345"/>
      <c r="C834" s="345"/>
      <c r="D834" s="345"/>
      <c r="E834" s="345"/>
      <c r="F834" s="345"/>
      <c r="G834" s="345"/>
      <c r="H834" s="345"/>
      <c r="I834" s="345"/>
    </row>
    <row r="835" spans="1:9" ht="12.75">
      <c r="A835" s="345"/>
      <c r="B835" s="345"/>
      <c r="C835" s="345"/>
      <c r="D835" s="345"/>
      <c r="E835" s="345"/>
      <c r="F835" s="345"/>
      <c r="G835" s="345"/>
      <c r="H835" s="345"/>
      <c r="I835" s="345"/>
    </row>
    <row r="836" spans="1:9" ht="12.75">
      <c r="A836" s="345"/>
      <c r="B836" s="345"/>
      <c r="C836" s="345"/>
      <c r="D836" s="345"/>
      <c r="E836" s="345"/>
      <c r="F836" s="345"/>
      <c r="G836" s="345"/>
      <c r="H836" s="345"/>
      <c r="I836" s="345"/>
    </row>
    <row r="837" spans="1:9" ht="12.75">
      <c r="A837" s="345"/>
      <c r="B837" s="345"/>
      <c r="C837" s="345"/>
      <c r="D837" s="345"/>
      <c r="E837" s="345"/>
      <c r="F837" s="345"/>
      <c r="G837" s="345"/>
      <c r="H837" s="345"/>
      <c r="I837" s="345"/>
    </row>
    <row r="838" spans="1:9" ht="12.75">
      <c r="A838" s="345"/>
      <c r="B838" s="345"/>
      <c r="C838" s="345"/>
      <c r="D838" s="345"/>
      <c r="E838" s="345"/>
      <c r="F838" s="345"/>
      <c r="G838" s="345"/>
      <c r="H838" s="345"/>
      <c r="I838" s="345"/>
    </row>
    <row r="839" spans="1:9" ht="12.75">
      <c r="A839" s="345"/>
      <c r="B839" s="345"/>
      <c r="C839" s="345"/>
      <c r="D839" s="345"/>
      <c r="E839" s="345"/>
      <c r="F839" s="345"/>
      <c r="G839" s="345"/>
      <c r="H839" s="345"/>
      <c r="I839" s="345"/>
    </row>
    <row r="840" spans="1:9" ht="12.75">
      <c r="A840" s="345"/>
      <c r="B840" s="345"/>
      <c r="C840" s="345"/>
      <c r="D840" s="345"/>
      <c r="E840" s="345"/>
      <c r="F840" s="345"/>
      <c r="G840" s="345"/>
      <c r="H840" s="345"/>
      <c r="I840" s="345"/>
    </row>
    <row r="841" spans="1:9" ht="12.75">
      <c r="A841" s="345"/>
      <c r="B841" s="345"/>
      <c r="C841" s="345"/>
      <c r="D841" s="345"/>
      <c r="E841" s="345"/>
      <c r="F841" s="345"/>
      <c r="G841" s="345"/>
      <c r="H841" s="345"/>
      <c r="I841" s="345"/>
    </row>
    <row r="842" spans="1:9" ht="12.75">
      <c r="A842" s="345"/>
      <c r="B842" s="345"/>
      <c r="C842" s="345"/>
      <c r="D842" s="345"/>
      <c r="E842" s="345"/>
      <c r="F842" s="345"/>
      <c r="G842" s="345"/>
      <c r="H842" s="345"/>
      <c r="I842" s="345"/>
    </row>
    <row r="843" spans="1:9" ht="12.75">
      <c r="A843" s="345"/>
      <c r="B843" s="345"/>
      <c r="C843" s="345"/>
      <c r="D843" s="345"/>
      <c r="E843" s="345"/>
      <c r="F843" s="345"/>
      <c r="G843" s="345"/>
      <c r="H843" s="345"/>
      <c r="I843" s="345"/>
    </row>
    <row r="844" spans="1:9" ht="12.75">
      <c r="A844" s="345"/>
      <c r="B844" s="345"/>
      <c r="C844" s="345"/>
      <c r="D844" s="345"/>
      <c r="E844" s="345"/>
      <c r="F844" s="345"/>
      <c r="G844" s="345"/>
      <c r="H844" s="345"/>
      <c r="I844" s="345"/>
    </row>
    <row r="845" spans="1:9" ht="12.75">
      <c r="A845" s="345"/>
      <c r="B845" s="345"/>
      <c r="C845" s="345"/>
      <c r="D845" s="345"/>
      <c r="E845" s="345"/>
      <c r="F845" s="345"/>
      <c r="G845" s="345"/>
      <c r="H845" s="345"/>
      <c r="I845" s="345"/>
    </row>
    <row r="846" spans="1:9" ht="12.75">
      <c r="A846" s="345"/>
      <c r="B846" s="345"/>
      <c r="C846" s="345"/>
      <c r="D846" s="345"/>
      <c r="E846" s="345"/>
      <c r="F846" s="345"/>
      <c r="G846" s="345"/>
      <c r="H846" s="345"/>
      <c r="I846" s="345"/>
    </row>
    <row r="847" spans="1:9" ht="12.75">
      <c r="A847" s="345"/>
      <c r="B847" s="345"/>
      <c r="C847" s="345"/>
      <c r="D847" s="345"/>
      <c r="E847" s="345"/>
      <c r="F847" s="345"/>
      <c r="G847" s="345"/>
      <c r="H847" s="345"/>
      <c r="I847" s="345"/>
    </row>
    <row r="848" spans="1:9" ht="12.75">
      <c r="A848" s="345"/>
      <c r="B848" s="345"/>
      <c r="C848" s="345"/>
      <c r="D848" s="345"/>
      <c r="E848" s="345"/>
      <c r="F848" s="345"/>
      <c r="G848" s="345"/>
      <c r="H848" s="345"/>
      <c r="I848" s="345"/>
    </row>
    <row r="849" spans="1:9" ht="12.75">
      <c r="A849" s="345"/>
      <c r="B849" s="345"/>
      <c r="C849" s="345"/>
      <c r="D849" s="345"/>
      <c r="E849" s="345"/>
      <c r="F849" s="345"/>
      <c r="G849" s="345"/>
      <c r="H849" s="345"/>
      <c r="I849" s="345"/>
    </row>
    <row r="850" spans="1:9" ht="12.75">
      <c r="A850" s="345"/>
      <c r="B850" s="345"/>
      <c r="C850" s="345"/>
      <c r="D850" s="345"/>
      <c r="E850" s="345"/>
      <c r="F850" s="345"/>
      <c r="G850" s="345"/>
      <c r="H850" s="345"/>
      <c r="I850" s="345"/>
    </row>
    <row r="851" spans="1:9" ht="12.75">
      <c r="A851" s="345"/>
      <c r="B851" s="345"/>
      <c r="C851" s="345"/>
      <c r="D851" s="345"/>
      <c r="E851" s="345"/>
      <c r="F851" s="345"/>
      <c r="G851" s="345"/>
      <c r="H851" s="345"/>
      <c r="I851" s="345"/>
    </row>
    <row r="852" spans="1:9" ht="12.75">
      <c r="A852" s="345"/>
      <c r="B852" s="345"/>
      <c r="C852" s="345"/>
      <c r="D852" s="345"/>
      <c r="E852" s="345"/>
      <c r="F852" s="345"/>
      <c r="G852" s="345"/>
      <c r="H852" s="345"/>
      <c r="I852" s="345"/>
    </row>
    <row r="853" spans="1:9" ht="12.75">
      <c r="A853" s="345"/>
      <c r="B853" s="345"/>
      <c r="C853" s="345"/>
      <c r="D853" s="345"/>
      <c r="E853" s="345"/>
      <c r="F853" s="345"/>
      <c r="G853" s="345"/>
      <c r="H853" s="345"/>
      <c r="I853" s="345"/>
    </row>
    <row r="854" spans="1:9" ht="12.75">
      <c r="A854" s="345"/>
      <c r="B854" s="345"/>
      <c r="C854" s="345"/>
      <c r="D854" s="345"/>
      <c r="E854" s="345"/>
      <c r="F854" s="345"/>
      <c r="G854" s="345"/>
      <c r="H854" s="345"/>
      <c r="I854" s="345"/>
    </row>
    <row r="855" spans="1:9" ht="12.75">
      <c r="A855" s="345"/>
      <c r="B855" s="345"/>
      <c r="C855" s="345"/>
      <c r="D855" s="345"/>
      <c r="E855" s="345"/>
      <c r="F855" s="345"/>
      <c r="G855" s="345"/>
      <c r="H855" s="345"/>
      <c r="I855" s="345"/>
    </row>
    <row r="856" spans="1:9" ht="12.75">
      <c r="A856" s="345"/>
      <c r="B856" s="345"/>
      <c r="C856" s="345"/>
      <c r="D856" s="345"/>
      <c r="E856" s="345"/>
      <c r="F856" s="345"/>
      <c r="G856" s="345"/>
      <c r="H856" s="345"/>
      <c r="I856" s="345"/>
    </row>
    <row r="857" spans="1:9" ht="12.75">
      <c r="A857" s="345"/>
      <c r="B857" s="345"/>
      <c r="C857" s="345"/>
      <c r="D857" s="345"/>
      <c r="E857" s="345"/>
      <c r="F857" s="345"/>
      <c r="G857" s="345"/>
      <c r="H857" s="345"/>
      <c r="I857" s="345"/>
    </row>
    <row r="858" spans="1:9" ht="12.75">
      <c r="A858" s="345"/>
      <c r="B858" s="345"/>
      <c r="C858" s="345"/>
      <c r="D858" s="345"/>
      <c r="E858" s="345"/>
      <c r="F858" s="345"/>
      <c r="G858" s="345"/>
      <c r="H858" s="345"/>
      <c r="I858" s="345"/>
    </row>
    <row r="859" spans="1:9" ht="12.75">
      <c r="A859" s="345"/>
      <c r="B859" s="345"/>
      <c r="C859" s="345"/>
      <c r="D859" s="345"/>
      <c r="E859" s="345"/>
      <c r="F859" s="345"/>
      <c r="G859" s="345"/>
      <c r="H859" s="345"/>
      <c r="I859" s="345"/>
    </row>
    <row r="860" spans="1:9" ht="12.75">
      <c r="A860" s="345"/>
      <c r="B860" s="345"/>
      <c r="C860" s="345"/>
      <c r="D860" s="345"/>
      <c r="E860" s="345"/>
      <c r="F860" s="345"/>
      <c r="G860" s="345"/>
      <c r="H860" s="345"/>
      <c r="I860" s="345"/>
    </row>
    <row r="861" spans="1:9" ht="12.75">
      <c r="A861" s="345"/>
      <c r="B861" s="345"/>
      <c r="C861" s="345"/>
      <c r="D861" s="345"/>
      <c r="E861" s="345"/>
      <c r="F861" s="345"/>
      <c r="G861" s="345"/>
      <c r="H861" s="345"/>
      <c r="I861" s="345"/>
    </row>
    <row r="862" spans="1:9" ht="12.75">
      <c r="A862" s="345"/>
      <c r="B862" s="345"/>
      <c r="C862" s="345"/>
      <c r="D862" s="345"/>
      <c r="E862" s="345"/>
      <c r="F862" s="345"/>
      <c r="G862" s="345"/>
      <c r="H862" s="345"/>
      <c r="I862" s="345"/>
    </row>
    <row r="863" spans="1:9" ht="12.75">
      <c r="A863" s="345"/>
      <c r="B863" s="345"/>
      <c r="C863" s="345"/>
      <c r="D863" s="345"/>
      <c r="E863" s="345"/>
      <c r="F863" s="345"/>
      <c r="G863" s="345"/>
      <c r="H863" s="345"/>
      <c r="I863" s="345"/>
    </row>
    <row r="864" spans="1:9" ht="12.75">
      <c r="A864" s="345"/>
      <c r="B864" s="345"/>
      <c r="C864" s="345"/>
      <c r="D864" s="345"/>
      <c r="E864" s="345"/>
      <c r="F864" s="345"/>
      <c r="G864" s="345"/>
      <c r="H864" s="345"/>
      <c r="I864" s="345"/>
    </row>
    <row r="865" spans="1:9" ht="12.75">
      <c r="A865" s="345"/>
      <c r="B865" s="345"/>
      <c r="C865" s="345"/>
      <c r="D865" s="345"/>
      <c r="E865" s="345"/>
      <c r="F865" s="345"/>
      <c r="G865" s="345"/>
      <c r="H865" s="345"/>
      <c r="I865" s="345"/>
    </row>
    <row r="866" spans="1:9" ht="12.75">
      <c r="A866" s="345"/>
      <c r="B866" s="345"/>
      <c r="C866" s="345"/>
      <c r="D866" s="345"/>
      <c r="E866" s="345"/>
      <c r="F866" s="345"/>
      <c r="G866" s="345"/>
      <c r="H866" s="345"/>
      <c r="I866" s="345"/>
    </row>
    <row r="867" spans="1:9" ht="12.75">
      <c r="A867" s="345"/>
      <c r="B867" s="345"/>
      <c r="C867" s="345"/>
      <c r="D867" s="345"/>
      <c r="E867" s="345"/>
      <c r="F867" s="345"/>
      <c r="G867" s="345"/>
      <c r="H867" s="345"/>
      <c r="I867" s="345"/>
    </row>
    <row r="868" spans="1:9" ht="12.75">
      <c r="A868" s="345"/>
      <c r="B868" s="345"/>
      <c r="C868" s="345"/>
      <c r="D868" s="345"/>
      <c r="E868" s="345"/>
      <c r="F868" s="345"/>
      <c r="G868" s="345"/>
      <c r="H868" s="345"/>
      <c r="I868" s="345"/>
    </row>
    <row r="869" spans="1:9" ht="12.75">
      <c r="A869" s="345"/>
      <c r="B869" s="345"/>
      <c r="C869" s="345"/>
      <c r="D869" s="345"/>
      <c r="E869" s="345"/>
      <c r="F869" s="345"/>
      <c r="G869" s="345"/>
      <c r="H869" s="345"/>
      <c r="I869" s="345"/>
    </row>
    <row r="870" spans="1:9" ht="12.75">
      <c r="A870" s="345"/>
      <c r="B870" s="345"/>
      <c r="C870" s="345"/>
      <c r="D870" s="345"/>
      <c r="E870" s="345"/>
      <c r="F870" s="345"/>
      <c r="G870" s="345"/>
      <c r="H870" s="345"/>
      <c r="I870" s="345"/>
    </row>
    <row r="871" spans="1:9" ht="12.75">
      <c r="A871" s="345"/>
      <c r="B871" s="345"/>
      <c r="C871" s="345"/>
      <c r="D871" s="345"/>
      <c r="E871" s="345"/>
      <c r="F871" s="345"/>
      <c r="G871" s="345"/>
      <c r="H871" s="345"/>
      <c r="I871" s="345"/>
    </row>
    <row r="872" spans="1:9" ht="12.75">
      <c r="A872" s="345"/>
      <c r="B872" s="345"/>
      <c r="C872" s="345"/>
      <c r="D872" s="345"/>
      <c r="E872" s="345"/>
      <c r="F872" s="345"/>
      <c r="G872" s="345"/>
      <c r="H872" s="345"/>
      <c r="I872" s="345"/>
    </row>
    <row r="873" spans="1:9" ht="12.75">
      <c r="A873" s="345"/>
      <c r="B873" s="345"/>
      <c r="C873" s="345"/>
      <c r="D873" s="345"/>
      <c r="E873" s="345"/>
      <c r="F873" s="345"/>
      <c r="G873" s="345"/>
      <c r="H873" s="345"/>
      <c r="I873" s="345"/>
    </row>
    <row r="874" spans="1:9" ht="12.75">
      <c r="A874" s="345"/>
      <c r="B874" s="345"/>
      <c r="C874" s="345"/>
      <c r="D874" s="345"/>
      <c r="E874" s="345"/>
      <c r="F874" s="345"/>
      <c r="G874" s="345"/>
      <c r="H874" s="345"/>
      <c r="I874" s="345"/>
    </row>
    <row r="875" spans="1:9" ht="12.75">
      <c r="A875" s="345"/>
      <c r="B875" s="345"/>
      <c r="C875" s="345"/>
      <c r="D875" s="345"/>
      <c r="E875" s="345"/>
      <c r="F875" s="345"/>
      <c r="G875" s="345"/>
      <c r="H875" s="345"/>
      <c r="I875" s="345"/>
    </row>
    <row r="876" spans="1:9" ht="12.75">
      <c r="A876" s="345"/>
      <c r="B876" s="345"/>
      <c r="C876" s="345"/>
      <c r="D876" s="345"/>
      <c r="E876" s="345"/>
      <c r="F876" s="345"/>
      <c r="G876" s="345"/>
      <c r="H876" s="345"/>
      <c r="I876" s="345"/>
    </row>
    <row r="877" spans="1:9" ht="12.75">
      <c r="A877" s="345"/>
      <c r="B877" s="345"/>
      <c r="C877" s="345"/>
      <c r="D877" s="345"/>
      <c r="E877" s="345"/>
      <c r="F877" s="345"/>
      <c r="G877" s="345"/>
      <c r="H877" s="345"/>
      <c r="I877" s="345"/>
    </row>
    <row r="878" spans="1:9" ht="12.75">
      <c r="A878" s="345"/>
      <c r="B878" s="345"/>
      <c r="C878" s="345"/>
      <c r="D878" s="345"/>
      <c r="E878" s="345"/>
      <c r="F878" s="345"/>
      <c r="G878" s="345"/>
      <c r="H878" s="345"/>
      <c r="I878" s="345"/>
    </row>
    <row r="879" spans="1:9" ht="12.75">
      <c r="A879" s="345"/>
      <c r="B879" s="345"/>
      <c r="C879" s="345"/>
      <c r="D879" s="345"/>
      <c r="E879" s="345"/>
      <c r="F879" s="345"/>
      <c r="G879" s="345"/>
      <c r="H879" s="345"/>
      <c r="I879" s="345"/>
    </row>
    <row r="880" spans="1:9" ht="12.75">
      <c r="A880" s="345"/>
      <c r="B880" s="345"/>
      <c r="C880" s="345"/>
      <c r="D880" s="345"/>
      <c r="E880" s="345"/>
      <c r="F880" s="345"/>
      <c r="G880" s="345"/>
      <c r="H880" s="345"/>
      <c r="I880" s="345"/>
    </row>
    <row r="881" spans="1:9" ht="12.75">
      <c r="A881" s="345"/>
      <c r="B881" s="345"/>
      <c r="C881" s="345"/>
      <c r="D881" s="345"/>
      <c r="E881" s="345"/>
      <c r="F881" s="345"/>
      <c r="G881" s="345"/>
      <c r="H881" s="345"/>
      <c r="I881" s="345"/>
    </row>
    <row r="882" spans="1:9" ht="12.75">
      <c r="A882" s="345"/>
      <c r="B882" s="345"/>
      <c r="C882" s="345"/>
      <c r="D882" s="345"/>
      <c r="E882" s="345"/>
      <c r="F882" s="345"/>
      <c r="G882" s="345"/>
      <c r="H882" s="345"/>
      <c r="I882" s="345"/>
    </row>
    <row r="883" spans="1:9" ht="12.75">
      <c r="A883" s="345"/>
      <c r="B883" s="345"/>
      <c r="C883" s="345"/>
      <c r="D883" s="345"/>
      <c r="E883" s="345"/>
      <c r="F883" s="345"/>
      <c r="G883" s="345"/>
      <c r="H883" s="345"/>
      <c r="I883" s="345"/>
    </row>
    <row r="884" spans="1:9" ht="12.75">
      <c r="A884" s="345"/>
      <c r="B884" s="345"/>
      <c r="C884" s="345"/>
      <c r="D884" s="345"/>
      <c r="E884" s="345"/>
      <c r="F884" s="345"/>
      <c r="G884" s="345"/>
      <c r="H884" s="345"/>
      <c r="I884" s="345"/>
    </row>
    <row r="885" spans="1:9" ht="12.75">
      <c r="A885" s="345"/>
      <c r="B885" s="345"/>
      <c r="C885" s="345"/>
      <c r="D885" s="345"/>
      <c r="E885" s="345"/>
      <c r="F885" s="345"/>
      <c r="G885" s="345"/>
      <c r="H885" s="345"/>
      <c r="I885" s="345"/>
    </row>
    <row r="886" spans="1:9" ht="12.75">
      <c r="A886" s="345"/>
      <c r="B886" s="345"/>
      <c r="C886" s="345"/>
      <c r="D886" s="345"/>
      <c r="E886" s="345"/>
      <c r="F886" s="345"/>
      <c r="G886" s="345"/>
      <c r="H886" s="345"/>
      <c r="I886" s="345"/>
    </row>
    <row r="887" spans="1:9" ht="12.75">
      <c r="A887" s="345"/>
      <c r="B887" s="345"/>
      <c r="C887" s="345"/>
      <c r="D887" s="345"/>
      <c r="E887" s="345"/>
      <c r="F887" s="345"/>
      <c r="G887" s="345"/>
      <c r="H887" s="345"/>
      <c r="I887" s="345"/>
    </row>
    <row r="888" spans="1:9" ht="12.75">
      <c r="A888" s="345"/>
      <c r="B888" s="345"/>
      <c r="C888" s="345"/>
      <c r="D888" s="345"/>
      <c r="E888" s="345"/>
      <c r="F888" s="345"/>
      <c r="G888" s="345"/>
      <c r="H888" s="345"/>
      <c r="I888" s="345"/>
    </row>
    <row r="889" spans="1:9" ht="12.75">
      <c r="A889" s="345"/>
      <c r="B889" s="345"/>
      <c r="C889" s="345"/>
      <c r="D889" s="345"/>
      <c r="E889" s="345"/>
      <c r="F889" s="345"/>
      <c r="G889" s="345"/>
      <c r="H889" s="345"/>
      <c r="I889" s="345"/>
    </row>
    <row r="890" spans="1:9" ht="12.75">
      <c r="A890" s="345"/>
      <c r="B890" s="345"/>
      <c r="C890" s="345"/>
      <c r="D890" s="345"/>
      <c r="E890" s="345"/>
      <c r="F890" s="345"/>
      <c r="G890" s="345"/>
      <c r="H890" s="345"/>
      <c r="I890" s="345"/>
    </row>
    <row r="891" spans="1:9" ht="12.75">
      <c r="A891" s="345"/>
      <c r="B891" s="345"/>
      <c r="C891" s="345"/>
      <c r="D891" s="345"/>
      <c r="E891" s="345"/>
      <c r="F891" s="345"/>
      <c r="G891" s="345"/>
      <c r="H891" s="345"/>
      <c r="I891" s="345"/>
    </row>
    <row r="892" spans="1:9" ht="12.75">
      <c r="A892" s="345"/>
      <c r="B892" s="345"/>
      <c r="C892" s="345"/>
      <c r="D892" s="345"/>
      <c r="E892" s="345"/>
      <c r="F892" s="345"/>
      <c r="G892" s="345"/>
      <c r="H892" s="345"/>
      <c r="I892" s="345"/>
    </row>
    <row r="893" spans="1:9" ht="12.75">
      <c r="A893" s="345"/>
      <c r="B893" s="345"/>
      <c r="C893" s="345"/>
      <c r="D893" s="345"/>
      <c r="E893" s="345"/>
      <c r="F893" s="345"/>
      <c r="G893" s="345"/>
      <c r="H893" s="345"/>
      <c r="I893" s="345"/>
    </row>
    <row r="894" spans="1:9" ht="12.75">
      <c r="A894" s="345"/>
      <c r="B894" s="345"/>
      <c r="C894" s="345"/>
      <c r="D894" s="345"/>
      <c r="E894" s="345"/>
      <c r="F894" s="345"/>
      <c r="G894" s="345"/>
      <c r="H894" s="345"/>
      <c r="I894" s="345"/>
    </row>
    <row r="895" spans="1:9" ht="12.75">
      <c r="A895" s="345"/>
      <c r="B895" s="345"/>
      <c r="C895" s="345"/>
      <c r="D895" s="345"/>
      <c r="E895" s="345"/>
      <c r="F895" s="345"/>
      <c r="G895" s="345"/>
      <c r="H895" s="345"/>
      <c r="I895" s="345"/>
    </row>
    <row r="896" spans="1:9" ht="12.75">
      <c r="A896" s="345"/>
      <c r="B896" s="345"/>
      <c r="C896" s="345"/>
      <c r="D896" s="345"/>
      <c r="E896" s="345"/>
      <c r="F896" s="345"/>
      <c r="G896" s="345"/>
      <c r="H896" s="345"/>
      <c r="I896" s="345"/>
    </row>
    <row r="897" spans="1:9" ht="12.75">
      <c r="A897" s="345"/>
      <c r="B897" s="345"/>
      <c r="C897" s="345"/>
      <c r="D897" s="345"/>
      <c r="E897" s="345"/>
      <c r="F897" s="345"/>
      <c r="G897" s="345"/>
      <c r="H897" s="345"/>
      <c r="I897" s="345"/>
    </row>
    <row r="898" spans="1:9" ht="12.75">
      <c r="A898" s="345"/>
      <c r="B898" s="345"/>
      <c r="C898" s="345"/>
      <c r="D898" s="345"/>
      <c r="E898" s="345"/>
      <c r="F898" s="345"/>
      <c r="G898" s="345"/>
      <c r="H898" s="345"/>
      <c r="I898" s="345"/>
    </row>
    <row r="899" spans="1:9" ht="12.75">
      <c r="A899" s="345"/>
      <c r="B899" s="345"/>
      <c r="C899" s="345"/>
      <c r="D899" s="345"/>
      <c r="E899" s="345"/>
      <c r="F899" s="345"/>
      <c r="G899" s="345"/>
      <c r="H899" s="345"/>
      <c r="I899" s="345"/>
    </row>
    <row r="900" spans="1:9" ht="12.75">
      <c r="A900" s="345"/>
      <c r="B900" s="345"/>
      <c r="C900" s="345"/>
      <c r="D900" s="345"/>
      <c r="E900" s="345"/>
      <c r="F900" s="345"/>
      <c r="G900" s="345"/>
      <c r="H900" s="345"/>
      <c r="I900" s="345"/>
    </row>
    <row r="901" spans="1:9" ht="12.75">
      <c r="A901" s="345"/>
      <c r="B901" s="345"/>
      <c r="C901" s="345"/>
      <c r="D901" s="345"/>
      <c r="E901" s="345"/>
      <c r="F901" s="345"/>
      <c r="G901" s="345"/>
      <c r="H901" s="345"/>
      <c r="I901" s="345"/>
    </row>
    <row r="902" spans="1:9" ht="12.75">
      <c r="A902" s="345"/>
      <c r="B902" s="345"/>
      <c r="C902" s="345"/>
      <c r="D902" s="345"/>
      <c r="E902" s="345"/>
      <c r="F902" s="345"/>
      <c r="G902" s="345"/>
      <c r="H902" s="345"/>
      <c r="I902" s="345"/>
    </row>
    <row r="903" spans="1:9" ht="12.75">
      <c r="A903" s="345"/>
      <c r="B903" s="345"/>
      <c r="C903" s="345"/>
      <c r="D903" s="345"/>
      <c r="E903" s="345"/>
      <c r="F903" s="345"/>
      <c r="G903" s="345"/>
      <c r="H903" s="345"/>
      <c r="I903" s="345"/>
    </row>
    <row r="904" spans="1:9" ht="12.75">
      <c r="A904" s="345"/>
      <c r="B904" s="345"/>
      <c r="C904" s="345"/>
      <c r="D904" s="345"/>
      <c r="E904" s="345"/>
      <c r="F904" s="345"/>
      <c r="G904" s="345"/>
      <c r="H904" s="345"/>
      <c r="I904" s="345"/>
    </row>
    <row r="905" spans="1:9" ht="12.75">
      <c r="A905" s="345"/>
      <c r="B905" s="345"/>
      <c r="C905" s="345"/>
      <c r="D905" s="345"/>
      <c r="E905" s="345"/>
      <c r="F905" s="345"/>
      <c r="G905" s="345"/>
      <c r="H905" s="345"/>
      <c r="I905" s="345"/>
    </row>
    <row r="906" spans="1:9" ht="12.75">
      <c r="A906" s="345"/>
      <c r="B906" s="345"/>
      <c r="C906" s="345"/>
      <c r="D906" s="345"/>
      <c r="E906" s="345"/>
      <c r="F906" s="345"/>
      <c r="G906" s="345"/>
      <c r="H906" s="345"/>
      <c r="I906" s="345"/>
    </row>
    <row r="907" spans="1:9" ht="12.75">
      <c r="A907" s="345"/>
      <c r="B907" s="345"/>
      <c r="C907" s="345"/>
      <c r="D907" s="345"/>
      <c r="E907" s="345"/>
      <c r="F907" s="345"/>
      <c r="G907" s="345"/>
      <c r="H907" s="345"/>
      <c r="I907" s="345"/>
    </row>
    <row r="908" spans="1:9" ht="12.75">
      <c r="A908" s="345"/>
      <c r="B908" s="345"/>
      <c r="C908" s="345"/>
      <c r="D908" s="345"/>
      <c r="E908" s="345"/>
      <c r="F908" s="345"/>
      <c r="G908" s="345"/>
      <c r="H908" s="345"/>
      <c r="I908" s="345"/>
    </row>
    <row r="909" spans="1:9" ht="12.75">
      <c r="A909" s="345"/>
      <c r="B909" s="345"/>
      <c r="C909" s="345"/>
      <c r="D909" s="345"/>
      <c r="E909" s="345"/>
      <c r="F909" s="345"/>
      <c r="G909" s="345"/>
      <c r="H909" s="345"/>
      <c r="I909" s="345"/>
    </row>
    <row r="910" spans="1:9" ht="12.75">
      <c r="A910" s="345"/>
      <c r="B910" s="345"/>
      <c r="C910" s="345"/>
      <c r="D910" s="345"/>
      <c r="E910" s="345"/>
      <c r="F910" s="345"/>
      <c r="G910" s="345"/>
      <c r="H910" s="345"/>
      <c r="I910" s="345"/>
    </row>
    <row r="911" spans="1:9" ht="12.75">
      <c r="A911" s="345"/>
      <c r="B911" s="345"/>
      <c r="C911" s="345"/>
      <c r="D911" s="345"/>
      <c r="E911" s="345"/>
      <c r="F911" s="345"/>
      <c r="G911" s="345"/>
      <c r="H911" s="345"/>
      <c r="I911" s="345"/>
    </row>
    <row r="912" spans="1:9" ht="12.75">
      <c r="A912" s="345"/>
      <c r="B912" s="345"/>
      <c r="C912" s="345"/>
      <c r="D912" s="345"/>
      <c r="E912" s="345"/>
      <c r="F912" s="345"/>
      <c r="G912" s="345"/>
      <c r="H912" s="345"/>
      <c r="I912" s="345"/>
    </row>
    <row r="913" spans="1:9" ht="12.75">
      <c r="A913" s="345"/>
      <c r="B913" s="345"/>
      <c r="C913" s="345"/>
      <c r="D913" s="345"/>
      <c r="E913" s="345"/>
      <c r="F913" s="345"/>
      <c r="G913" s="345"/>
      <c r="H913" s="345"/>
      <c r="I913" s="345"/>
    </row>
    <row r="914" spans="1:9" ht="12.75">
      <c r="A914" s="345"/>
      <c r="B914" s="345"/>
      <c r="C914" s="345"/>
      <c r="D914" s="345"/>
      <c r="E914" s="345"/>
      <c r="F914" s="345"/>
      <c r="G914" s="345"/>
      <c r="H914" s="345"/>
      <c r="I914" s="345"/>
    </row>
    <row r="915" spans="1:9" ht="12.75">
      <c r="A915" s="345"/>
      <c r="B915" s="345"/>
      <c r="C915" s="345"/>
      <c r="D915" s="345"/>
      <c r="E915" s="345"/>
      <c r="F915" s="345"/>
      <c r="G915" s="345"/>
      <c r="H915" s="345"/>
      <c r="I915" s="345"/>
    </row>
    <row r="916" spans="1:9" ht="12.75">
      <c r="A916" s="345"/>
      <c r="B916" s="345"/>
      <c r="C916" s="345"/>
      <c r="D916" s="345"/>
      <c r="E916" s="345"/>
      <c r="F916" s="345"/>
      <c r="G916" s="345"/>
      <c r="H916" s="345"/>
      <c r="I916" s="345"/>
    </row>
    <row r="917" spans="1:9" ht="12.75">
      <c r="A917" s="345"/>
      <c r="B917" s="345"/>
      <c r="C917" s="345"/>
      <c r="D917" s="345"/>
      <c r="E917" s="345"/>
      <c r="F917" s="345"/>
      <c r="G917" s="345"/>
      <c r="H917" s="345"/>
      <c r="I917" s="345"/>
    </row>
    <row r="918" spans="1:9" ht="12.75">
      <c r="A918" s="345"/>
      <c r="B918" s="345"/>
      <c r="C918" s="345"/>
      <c r="D918" s="345"/>
      <c r="E918" s="345"/>
      <c r="F918" s="345"/>
      <c r="G918" s="345"/>
      <c r="H918" s="345"/>
      <c r="I918" s="345"/>
    </row>
    <row r="919" spans="1:9" ht="12.75">
      <c r="A919" s="345"/>
      <c r="B919" s="345"/>
      <c r="C919" s="345"/>
      <c r="D919" s="345"/>
      <c r="E919" s="345"/>
      <c r="F919" s="345"/>
      <c r="G919" s="345"/>
      <c r="H919" s="345"/>
      <c r="I919" s="345"/>
    </row>
    <row r="920" spans="1:9" ht="12.75">
      <c r="A920" s="345"/>
      <c r="B920" s="345"/>
      <c r="C920" s="345"/>
      <c r="D920" s="345"/>
      <c r="E920" s="345"/>
      <c r="F920" s="345"/>
      <c r="G920" s="345"/>
      <c r="H920" s="345"/>
      <c r="I920" s="345"/>
    </row>
    <row r="921" spans="1:9" ht="12.75">
      <c r="A921" s="345"/>
      <c r="B921" s="345"/>
      <c r="C921" s="345"/>
      <c r="D921" s="345"/>
      <c r="E921" s="345"/>
      <c r="F921" s="345"/>
      <c r="G921" s="345"/>
      <c r="H921" s="345"/>
      <c r="I921" s="345"/>
    </row>
    <row r="922" spans="1:9" ht="12.75">
      <c r="A922" s="345"/>
      <c r="B922" s="345"/>
      <c r="C922" s="345"/>
      <c r="D922" s="345"/>
      <c r="E922" s="345"/>
      <c r="F922" s="345"/>
      <c r="G922" s="345"/>
      <c r="H922" s="345"/>
      <c r="I922" s="345"/>
    </row>
    <row r="923" spans="1:9" ht="12.75">
      <c r="A923" s="345"/>
      <c r="B923" s="345"/>
      <c r="C923" s="345"/>
      <c r="D923" s="345"/>
      <c r="E923" s="345"/>
      <c r="F923" s="345"/>
      <c r="G923" s="345"/>
      <c r="H923" s="345"/>
      <c r="I923" s="345"/>
    </row>
    <row r="924" spans="1:9" ht="12.75">
      <c r="A924" s="345"/>
      <c r="B924" s="345"/>
      <c r="C924" s="345"/>
      <c r="D924" s="345"/>
      <c r="E924" s="345"/>
      <c r="F924" s="345"/>
      <c r="G924" s="345"/>
      <c r="H924" s="345"/>
      <c r="I924" s="345"/>
    </row>
    <row r="925" spans="1:9" ht="12.75">
      <c r="A925" s="345"/>
      <c r="B925" s="345"/>
      <c r="C925" s="345"/>
      <c r="D925" s="345"/>
      <c r="E925" s="345"/>
      <c r="F925" s="345"/>
      <c r="G925" s="345"/>
      <c r="H925" s="345"/>
      <c r="I925" s="345"/>
    </row>
    <row r="926" spans="1:9" ht="12.75">
      <c r="A926" s="345"/>
      <c r="B926" s="345"/>
      <c r="C926" s="345"/>
      <c r="D926" s="345"/>
      <c r="E926" s="345"/>
      <c r="F926" s="345"/>
      <c r="G926" s="345"/>
      <c r="H926" s="345"/>
      <c r="I926" s="345"/>
    </row>
    <row r="927" spans="1:9" ht="12.75">
      <c r="A927" s="345"/>
      <c r="B927" s="345"/>
      <c r="C927" s="345"/>
      <c r="D927" s="345"/>
      <c r="E927" s="345"/>
      <c r="F927" s="345"/>
      <c r="G927" s="345"/>
      <c r="H927" s="345"/>
      <c r="I927" s="345"/>
    </row>
    <row r="928" spans="1:9" ht="12.75">
      <c r="A928" s="345"/>
      <c r="B928" s="345"/>
      <c r="C928" s="345"/>
      <c r="D928" s="345"/>
      <c r="E928" s="345"/>
      <c r="F928" s="345"/>
      <c r="G928" s="345"/>
      <c r="H928" s="345"/>
      <c r="I928" s="345"/>
    </row>
    <row r="929" spans="1:9" ht="12.75">
      <c r="A929" s="345"/>
      <c r="B929" s="345"/>
      <c r="C929" s="345"/>
      <c r="D929" s="345"/>
      <c r="E929" s="345"/>
      <c r="F929" s="345"/>
      <c r="G929" s="345"/>
      <c r="H929" s="345"/>
      <c r="I929" s="345"/>
    </row>
    <row r="930" spans="1:9" ht="12.75">
      <c r="A930" s="345"/>
      <c r="B930" s="345"/>
      <c r="C930" s="345"/>
      <c r="D930" s="345"/>
      <c r="E930" s="345"/>
      <c r="F930" s="345"/>
      <c r="G930" s="345"/>
      <c r="H930" s="345"/>
      <c r="I930" s="345"/>
    </row>
    <row r="931" spans="1:9" ht="12.75">
      <c r="A931" s="345"/>
      <c r="B931" s="345"/>
      <c r="C931" s="345"/>
      <c r="D931" s="345"/>
      <c r="E931" s="345"/>
      <c r="F931" s="345"/>
      <c r="G931" s="345"/>
      <c r="H931" s="345"/>
      <c r="I931" s="345"/>
    </row>
    <row r="932" spans="1:9" ht="12.75">
      <c r="A932" s="345"/>
      <c r="B932" s="345"/>
      <c r="C932" s="345"/>
      <c r="D932" s="345"/>
      <c r="E932" s="345"/>
      <c r="F932" s="345"/>
      <c r="G932" s="345"/>
      <c r="H932" s="345"/>
      <c r="I932" s="345"/>
    </row>
    <row r="933" spans="1:9" ht="12.75">
      <c r="A933" s="345"/>
      <c r="B933" s="345"/>
      <c r="C933" s="345"/>
      <c r="D933" s="345"/>
      <c r="E933" s="345"/>
      <c r="F933" s="345"/>
      <c r="G933" s="345"/>
      <c r="H933" s="345"/>
      <c r="I933" s="345"/>
    </row>
    <row r="934" spans="1:9" ht="12.75">
      <c r="A934" s="345"/>
      <c r="B934" s="345"/>
      <c r="C934" s="345"/>
      <c r="D934" s="345"/>
      <c r="E934" s="345"/>
      <c r="F934" s="345"/>
      <c r="G934" s="345"/>
      <c r="H934" s="345"/>
      <c r="I934" s="345"/>
    </row>
    <row r="935" spans="1:9" ht="12.75">
      <c r="A935" s="345"/>
      <c r="B935" s="345"/>
      <c r="C935" s="345"/>
      <c r="D935" s="345"/>
      <c r="E935" s="345"/>
      <c r="F935" s="345"/>
      <c r="G935" s="345"/>
      <c r="H935" s="345"/>
      <c r="I935" s="345"/>
    </row>
    <row r="936" spans="1:9" ht="12.75">
      <c r="A936" s="345"/>
      <c r="B936" s="345"/>
      <c r="C936" s="345"/>
      <c r="D936" s="345"/>
      <c r="E936" s="345"/>
      <c r="F936" s="345"/>
      <c r="G936" s="345"/>
      <c r="H936" s="345"/>
      <c r="I936" s="345"/>
    </row>
    <row r="937" spans="1:9" ht="12.75">
      <c r="A937" s="345"/>
      <c r="B937" s="345"/>
      <c r="C937" s="345"/>
      <c r="D937" s="345"/>
      <c r="E937" s="345"/>
      <c r="F937" s="345"/>
      <c r="G937" s="345"/>
      <c r="H937" s="345"/>
      <c r="I937" s="345"/>
    </row>
    <row r="938" spans="1:9" ht="12.75">
      <c r="A938" s="345"/>
      <c r="B938" s="345"/>
      <c r="C938" s="345"/>
      <c r="D938" s="345"/>
      <c r="E938" s="345"/>
      <c r="F938" s="345"/>
      <c r="G938" s="345"/>
      <c r="H938" s="345"/>
      <c r="I938" s="345"/>
    </row>
    <row r="939" spans="1:9" ht="12.75">
      <c r="A939" s="345"/>
      <c r="B939" s="345"/>
      <c r="C939" s="345"/>
      <c r="D939" s="345"/>
      <c r="E939" s="345"/>
      <c r="F939" s="345"/>
      <c r="G939" s="345"/>
      <c r="H939" s="345"/>
      <c r="I939" s="345"/>
    </row>
    <row r="940" spans="1:9" ht="12.75">
      <c r="A940" s="345"/>
      <c r="B940" s="345"/>
      <c r="C940" s="345"/>
      <c r="D940" s="345"/>
      <c r="E940" s="345"/>
      <c r="F940" s="345"/>
      <c r="G940" s="345"/>
      <c r="H940" s="345"/>
      <c r="I940" s="345"/>
    </row>
    <row r="941" spans="1:9" ht="12.75">
      <c r="A941" s="345"/>
      <c r="B941" s="345"/>
      <c r="C941" s="345"/>
      <c r="D941" s="345"/>
      <c r="E941" s="345"/>
      <c r="F941" s="345"/>
      <c r="G941" s="345"/>
      <c r="H941" s="345"/>
      <c r="I941" s="345"/>
    </row>
    <row r="942" spans="1:9" ht="12.75">
      <c r="A942" s="345"/>
      <c r="B942" s="345"/>
      <c r="C942" s="345"/>
      <c r="D942" s="345"/>
      <c r="E942" s="345"/>
      <c r="F942" s="345"/>
      <c r="G942" s="345"/>
      <c r="H942" s="345"/>
      <c r="I942" s="345"/>
    </row>
    <row r="943" spans="1:9" ht="12.75">
      <c r="A943" s="345"/>
      <c r="B943" s="345"/>
      <c r="C943" s="345"/>
      <c r="D943" s="345"/>
      <c r="E943" s="345"/>
      <c r="F943" s="345"/>
      <c r="G943" s="345"/>
      <c r="H943" s="345"/>
      <c r="I943" s="345"/>
    </row>
    <row r="944" spans="1:9" ht="12.75">
      <c r="A944" s="345"/>
      <c r="B944" s="345"/>
      <c r="C944" s="345"/>
      <c r="D944" s="345"/>
      <c r="E944" s="345"/>
      <c r="F944" s="345"/>
      <c r="G944" s="345"/>
      <c r="H944" s="345"/>
      <c r="I944" s="345"/>
    </row>
    <row r="945" spans="1:9" ht="12.75">
      <c r="A945" s="345"/>
      <c r="B945" s="345"/>
      <c r="C945" s="345"/>
      <c r="D945" s="345"/>
      <c r="E945" s="345"/>
      <c r="F945" s="345"/>
      <c r="G945" s="345"/>
      <c r="H945" s="345"/>
      <c r="I945" s="345"/>
    </row>
    <row r="946" spans="1:9" ht="12.75">
      <c r="A946" s="345"/>
      <c r="B946" s="345"/>
      <c r="C946" s="345"/>
      <c r="D946" s="345"/>
      <c r="E946" s="345"/>
      <c r="F946" s="345"/>
      <c r="G946" s="345"/>
      <c r="H946" s="345"/>
      <c r="I946" s="345"/>
    </row>
    <row r="947" spans="1:9" ht="12.75">
      <c r="A947" s="345"/>
      <c r="B947" s="345"/>
      <c r="C947" s="345"/>
      <c r="D947" s="345"/>
      <c r="E947" s="345"/>
      <c r="F947" s="345"/>
      <c r="G947" s="345"/>
      <c r="H947" s="345"/>
      <c r="I947" s="345"/>
    </row>
    <row r="948" spans="1:9" ht="12.75">
      <c r="A948" s="345"/>
      <c r="B948" s="345"/>
      <c r="C948" s="345"/>
      <c r="D948" s="345"/>
      <c r="E948" s="345"/>
      <c r="F948" s="345"/>
      <c r="G948" s="345"/>
      <c r="H948" s="345"/>
      <c r="I948" s="345"/>
    </row>
    <row r="949" spans="1:9" ht="12.75">
      <c r="A949" s="345"/>
      <c r="B949" s="345"/>
      <c r="C949" s="345"/>
      <c r="D949" s="345"/>
      <c r="E949" s="345"/>
      <c r="F949" s="345"/>
      <c r="G949" s="345"/>
      <c r="H949" s="345"/>
      <c r="I949" s="345"/>
    </row>
    <row r="950" spans="1:9" ht="12.75">
      <c r="A950" s="345"/>
      <c r="B950" s="345"/>
      <c r="C950" s="345"/>
      <c r="D950" s="345"/>
      <c r="E950" s="345"/>
      <c r="F950" s="345"/>
      <c r="G950" s="345"/>
      <c r="H950" s="345"/>
      <c r="I950" s="345"/>
    </row>
    <row r="951" spans="1:9" ht="12.75">
      <c r="A951" s="345"/>
      <c r="B951" s="345"/>
      <c r="C951" s="345"/>
      <c r="D951" s="345"/>
      <c r="E951" s="345"/>
      <c r="F951" s="345"/>
      <c r="G951" s="345"/>
      <c r="H951" s="345"/>
      <c r="I951" s="345"/>
    </row>
    <row r="952" spans="1:9" ht="12.75">
      <c r="A952" s="345"/>
      <c r="B952" s="345"/>
      <c r="C952" s="345"/>
      <c r="D952" s="345"/>
      <c r="E952" s="345"/>
      <c r="F952" s="345"/>
      <c r="G952" s="345"/>
      <c r="H952" s="345"/>
      <c r="I952" s="345"/>
    </row>
    <row r="953" spans="1:9" ht="12.75">
      <c r="A953" s="345"/>
      <c r="B953" s="345"/>
      <c r="C953" s="345"/>
      <c r="D953" s="345"/>
      <c r="E953" s="345"/>
      <c r="F953" s="345"/>
      <c r="G953" s="345"/>
      <c r="H953" s="345"/>
      <c r="I953" s="345"/>
    </row>
    <row r="954" spans="1:9" ht="12.75">
      <c r="A954" s="345"/>
      <c r="B954" s="345"/>
      <c r="C954" s="345"/>
      <c r="D954" s="345"/>
      <c r="E954" s="345"/>
      <c r="F954" s="345"/>
      <c r="G954" s="345"/>
      <c r="H954" s="345"/>
      <c r="I954" s="345"/>
    </row>
    <row r="955" spans="1:9" ht="12.75">
      <c r="A955" s="345"/>
      <c r="B955" s="345"/>
      <c r="C955" s="345"/>
      <c r="D955" s="345"/>
      <c r="E955" s="345"/>
      <c r="F955" s="345"/>
      <c r="G955" s="345"/>
      <c r="H955" s="345"/>
      <c r="I955" s="345"/>
    </row>
    <row r="956" spans="1:9" ht="12.75">
      <c r="A956" s="345"/>
      <c r="B956" s="345"/>
      <c r="C956" s="345"/>
      <c r="D956" s="345"/>
      <c r="E956" s="345"/>
      <c r="F956" s="345"/>
      <c r="G956" s="345"/>
      <c r="H956" s="345"/>
      <c r="I956" s="345"/>
    </row>
    <row r="957" spans="1:9" ht="12.75">
      <c r="A957" s="345"/>
      <c r="B957" s="345"/>
      <c r="C957" s="345"/>
      <c r="D957" s="345"/>
      <c r="E957" s="345"/>
      <c r="F957" s="345"/>
      <c r="G957" s="345"/>
      <c r="H957" s="345"/>
      <c r="I957" s="345"/>
    </row>
    <row r="958" spans="1:9" ht="12.75">
      <c r="A958" s="345"/>
      <c r="B958" s="345"/>
      <c r="C958" s="345"/>
      <c r="D958" s="345"/>
      <c r="E958" s="345"/>
      <c r="F958" s="345"/>
      <c r="G958" s="345"/>
      <c r="H958" s="345"/>
      <c r="I958" s="345"/>
    </row>
    <row r="959" spans="1:9" ht="12.75">
      <c r="A959" s="345"/>
      <c r="B959" s="345"/>
      <c r="C959" s="345"/>
      <c r="D959" s="345"/>
      <c r="E959" s="345"/>
      <c r="F959" s="345"/>
      <c r="G959" s="345"/>
      <c r="H959" s="345"/>
      <c r="I959" s="345"/>
    </row>
    <row r="960" spans="1:9" ht="12.75">
      <c r="A960" s="345"/>
      <c r="B960" s="345"/>
      <c r="C960" s="345"/>
      <c r="D960" s="345"/>
      <c r="E960" s="345"/>
      <c r="F960" s="345"/>
      <c r="G960" s="345"/>
      <c r="H960" s="345"/>
      <c r="I960" s="345"/>
    </row>
    <row r="961" spans="1:9" ht="12.75">
      <c r="A961" s="345"/>
      <c r="B961" s="345"/>
      <c r="C961" s="345"/>
      <c r="D961" s="345"/>
      <c r="E961" s="345"/>
      <c r="F961" s="345"/>
      <c r="G961" s="345"/>
      <c r="H961" s="345"/>
      <c r="I961" s="345"/>
    </row>
    <row r="962" spans="1:9" ht="12.75">
      <c r="A962" s="345"/>
      <c r="B962" s="345"/>
      <c r="C962" s="345"/>
      <c r="D962" s="345"/>
      <c r="E962" s="345"/>
      <c r="F962" s="345"/>
      <c r="G962" s="345"/>
      <c r="H962" s="345"/>
      <c r="I962" s="345"/>
    </row>
    <row r="963" spans="1:9" ht="12.75">
      <c r="A963" s="345"/>
      <c r="B963" s="345"/>
      <c r="C963" s="345"/>
      <c r="D963" s="345"/>
      <c r="E963" s="345"/>
      <c r="F963" s="345"/>
      <c r="G963" s="345"/>
      <c r="H963" s="345"/>
      <c r="I963" s="345"/>
    </row>
    <row r="964" spans="1:9" ht="12.75">
      <c r="A964" s="345"/>
      <c r="B964" s="345"/>
      <c r="C964" s="345"/>
      <c r="D964" s="345"/>
      <c r="E964" s="345"/>
      <c r="F964" s="345"/>
      <c r="G964" s="345"/>
      <c r="H964" s="345"/>
      <c r="I964" s="345"/>
    </row>
    <row r="965" spans="1:9" ht="12.75">
      <c r="A965" s="345"/>
      <c r="B965" s="345"/>
      <c r="C965" s="345"/>
      <c r="D965" s="345"/>
      <c r="E965" s="345"/>
      <c r="F965" s="345"/>
      <c r="G965" s="345"/>
      <c r="H965" s="345"/>
      <c r="I965" s="345"/>
    </row>
    <row r="966" spans="1:9" ht="12.75">
      <c r="A966" s="345"/>
      <c r="B966" s="345"/>
      <c r="C966" s="345"/>
      <c r="D966" s="345"/>
      <c r="E966" s="345"/>
      <c r="F966" s="345"/>
      <c r="G966" s="345"/>
      <c r="H966" s="345"/>
      <c r="I966" s="345"/>
    </row>
    <row r="967" spans="1:9" ht="12.75">
      <c r="A967" s="345"/>
      <c r="B967" s="345"/>
      <c r="C967" s="345"/>
      <c r="D967" s="345"/>
      <c r="E967" s="345"/>
      <c r="F967" s="345"/>
      <c r="G967" s="345"/>
      <c r="H967" s="345"/>
      <c r="I967" s="345"/>
    </row>
    <row r="968" spans="1:9" ht="12.75">
      <c r="A968" s="345"/>
      <c r="B968" s="345"/>
      <c r="C968" s="345"/>
      <c r="D968" s="345"/>
      <c r="E968" s="345"/>
      <c r="F968" s="345"/>
      <c r="G968" s="345"/>
      <c r="H968" s="345"/>
      <c r="I968" s="345"/>
    </row>
    <row r="969" spans="1:9" ht="12.75">
      <c r="A969" s="345"/>
      <c r="B969" s="345"/>
      <c r="C969" s="345"/>
      <c r="D969" s="345"/>
      <c r="E969" s="345"/>
      <c r="F969" s="345"/>
      <c r="G969" s="345"/>
      <c r="H969" s="345"/>
      <c r="I969" s="345"/>
    </row>
    <row r="970" spans="1:9" ht="12.75">
      <c r="A970" s="345"/>
      <c r="B970" s="345"/>
      <c r="C970" s="345"/>
      <c r="D970" s="345"/>
      <c r="E970" s="345"/>
      <c r="F970" s="345"/>
      <c r="G970" s="345"/>
      <c r="H970" s="345"/>
      <c r="I970" s="345"/>
    </row>
    <row r="971" spans="1:9" ht="12.75">
      <c r="A971" s="345"/>
      <c r="B971" s="345"/>
      <c r="C971" s="345"/>
      <c r="D971" s="345"/>
      <c r="E971" s="345"/>
      <c r="F971" s="345"/>
      <c r="G971" s="345"/>
      <c r="H971" s="345"/>
      <c r="I971" s="345"/>
    </row>
    <row r="972" spans="1:9" ht="12.75">
      <c r="A972" s="345"/>
      <c r="B972" s="345"/>
      <c r="C972" s="345"/>
      <c r="D972" s="345"/>
      <c r="E972" s="345"/>
      <c r="F972" s="345"/>
      <c r="G972" s="345"/>
      <c r="H972" s="345"/>
      <c r="I972" s="345"/>
    </row>
    <row r="973" spans="1:9" ht="12.75">
      <c r="A973" s="345"/>
      <c r="B973" s="345"/>
      <c r="C973" s="345"/>
      <c r="D973" s="345"/>
      <c r="E973" s="345"/>
      <c r="F973" s="345"/>
      <c r="G973" s="345"/>
      <c r="H973" s="345"/>
      <c r="I973" s="345"/>
    </row>
    <row r="974" spans="1:9" ht="12.75">
      <c r="A974" s="345"/>
      <c r="B974" s="345"/>
      <c r="C974" s="345"/>
      <c r="D974" s="345"/>
      <c r="E974" s="345"/>
      <c r="F974" s="345"/>
      <c r="G974" s="345"/>
      <c r="H974" s="345"/>
      <c r="I974" s="345"/>
    </row>
    <row r="975" spans="1:9" ht="12.75">
      <c r="A975" s="345"/>
      <c r="B975" s="345"/>
      <c r="C975" s="345"/>
      <c r="D975" s="345"/>
      <c r="E975" s="345"/>
      <c r="F975" s="345"/>
      <c r="G975" s="345"/>
      <c r="H975" s="345"/>
      <c r="I975" s="345"/>
    </row>
    <row r="976" spans="1:9" ht="12.75">
      <c r="A976" s="345"/>
      <c r="B976" s="345"/>
      <c r="C976" s="345"/>
      <c r="D976" s="345"/>
      <c r="E976" s="345"/>
      <c r="F976" s="345"/>
      <c r="G976" s="345"/>
      <c r="H976" s="345"/>
      <c r="I976" s="345"/>
    </row>
    <row r="977" spans="1:9" ht="12.75">
      <c r="A977" s="345"/>
      <c r="B977" s="345"/>
      <c r="C977" s="345"/>
      <c r="D977" s="345"/>
      <c r="E977" s="345"/>
      <c r="F977" s="345"/>
      <c r="G977" s="345"/>
      <c r="H977" s="345"/>
      <c r="I977" s="345"/>
    </row>
    <row r="978" spans="1:9" ht="12.75">
      <c r="A978" s="345"/>
      <c r="B978" s="345"/>
      <c r="C978" s="345"/>
      <c r="D978" s="345"/>
      <c r="E978" s="345"/>
      <c r="F978" s="345"/>
      <c r="G978" s="345"/>
      <c r="H978" s="345"/>
      <c r="I978" s="345"/>
    </row>
    <row r="979" spans="1:9" ht="12.75">
      <c r="A979" s="345"/>
      <c r="B979" s="345"/>
      <c r="C979" s="345"/>
      <c r="D979" s="345"/>
      <c r="E979" s="345"/>
      <c r="F979" s="345"/>
      <c r="G979" s="345"/>
      <c r="H979" s="345"/>
      <c r="I979" s="345"/>
    </row>
    <row r="980" spans="1:9" ht="12.75">
      <c r="A980" s="345"/>
      <c r="B980" s="345"/>
      <c r="C980" s="345"/>
      <c r="D980" s="345"/>
      <c r="E980" s="345"/>
      <c r="F980" s="345"/>
      <c r="G980" s="345"/>
      <c r="H980" s="345"/>
      <c r="I980" s="345"/>
    </row>
    <row r="981" spans="1:9" ht="12.75">
      <c r="A981" s="345"/>
      <c r="B981" s="345"/>
      <c r="C981" s="345"/>
      <c r="D981" s="345"/>
      <c r="E981" s="345"/>
      <c r="F981" s="345"/>
      <c r="G981" s="345"/>
      <c r="H981" s="345"/>
      <c r="I981" s="345"/>
    </row>
    <row r="982" spans="1:9" ht="12.75">
      <c r="A982" s="345"/>
      <c r="B982" s="345"/>
      <c r="C982" s="345"/>
      <c r="D982" s="345"/>
      <c r="E982" s="345"/>
      <c r="F982" s="345"/>
      <c r="G982" s="345"/>
      <c r="H982" s="345"/>
      <c r="I982" s="345"/>
    </row>
    <row r="983" spans="1:9" ht="12.75">
      <c r="A983" s="345"/>
      <c r="B983" s="345"/>
      <c r="C983" s="345"/>
      <c r="D983" s="345"/>
      <c r="E983" s="345"/>
      <c r="F983" s="345"/>
      <c r="G983" s="345"/>
      <c r="H983" s="345"/>
      <c r="I983" s="345"/>
    </row>
    <row r="984" spans="1:9" ht="12.75">
      <c r="A984" s="345"/>
      <c r="B984" s="345"/>
      <c r="C984" s="345"/>
      <c r="D984" s="345"/>
      <c r="E984" s="345"/>
      <c r="F984" s="345"/>
      <c r="G984" s="345"/>
      <c r="H984" s="345"/>
      <c r="I984" s="345"/>
    </row>
    <row r="985" spans="1:9" ht="12.75">
      <c r="A985" s="345"/>
      <c r="B985" s="345"/>
      <c r="C985" s="345"/>
      <c r="D985" s="345"/>
      <c r="E985" s="345"/>
      <c r="F985" s="345"/>
      <c r="G985" s="345"/>
      <c r="H985" s="345"/>
      <c r="I985" s="345"/>
    </row>
    <row r="986" spans="1:9" ht="12.75">
      <c r="A986" s="345"/>
      <c r="B986" s="345"/>
      <c r="C986" s="345"/>
      <c r="D986" s="345"/>
      <c r="E986" s="345"/>
      <c r="F986" s="345"/>
      <c r="G986" s="345"/>
      <c r="H986" s="345"/>
      <c r="I986" s="345"/>
    </row>
    <row r="987" spans="1:9" ht="12.75">
      <c r="A987" s="345"/>
      <c r="B987" s="345"/>
      <c r="C987" s="345"/>
      <c r="D987" s="345"/>
      <c r="E987" s="345"/>
      <c r="F987" s="345"/>
      <c r="G987" s="345"/>
      <c r="H987" s="345"/>
      <c r="I987" s="345"/>
    </row>
    <row r="988" spans="1:9" ht="12.75">
      <c r="A988" s="345"/>
      <c r="B988" s="345"/>
      <c r="C988" s="345"/>
      <c r="D988" s="345"/>
      <c r="E988" s="345"/>
      <c r="F988" s="345"/>
      <c r="G988" s="345"/>
      <c r="H988" s="345"/>
      <c r="I988" s="345"/>
    </row>
    <row r="989" spans="1:9" ht="12.75">
      <c r="A989" s="345"/>
      <c r="B989" s="345"/>
      <c r="C989" s="345"/>
      <c r="D989" s="345"/>
      <c r="E989" s="345"/>
      <c r="F989" s="345"/>
      <c r="G989" s="345"/>
      <c r="H989" s="345"/>
      <c r="I989" s="345"/>
    </row>
    <row r="990" spans="1:9" ht="12.75">
      <c r="A990" s="345"/>
      <c r="B990" s="345"/>
      <c r="C990" s="345"/>
      <c r="D990" s="345"/>
      <c r="E990" s="345"/>
      <c r="F990" s="345"/>
      <c r="G990" s="345"/>
      <c r="H990" s="345"/>
      <c r="I990" s="345"/>
    </row>
    <row r="991" spans="1:9" ht="12.75">
      <c r="A991" s="345"/>
      <c r="B991" s="345"/>
      <c r="C991" s="345"/>
      <c r="D991" s="345"/>
      <c r="E991" s="345"/>
      <c r="F991" s="345"/>
      <c r="G991" s="345"/>
      <c r="H991" s="345"/>
      <c r="I991" s="345"/>
    </row>
    <row r="992" spans="1:9" ht="12.75">
      <c r="A992" s="345"/>
      <c r="B992" s="345"/>
      <c r="C992" s="345"/>
      <c r="D992" s="345"/>
      <c r="E992" s="345"/>
      <c r="F992" s="345"/>
      <c r="G992" s="345"/>
      <c r="H992" s="345"/>
      <c r="I992" s="345"/>
    </row>
    <row r="993" spans="1:9" ht="12.75">
      <c r="A993" s="345"/>
      <c r="B993" s="345"/>
      <c r="C993" s="345"/>
      <c r="D993" s="345"/>
      <c r="E993" s="345"/>
      <c r="F993" s="345"/>
      <c r="G993" s="345"/>
      <c r="H993" s="345"/>
      <c r="I993" s="345"/>
    </row>
    <row r="994" spans="1:9" ht="12.75">
      <c r="A994" s="345"/>
      <c r="B994" s="345"/>
      <c r="C994" s="345"/>
      <c r="D994" s="345"/>
      <c r="E994" s="345"/>
      <c r="F994" s="345"/>
      <c r="G994" s="345"/>
      <c r="H994" s="345"/>
      <c r="I994" s="345"/>
    </row>
    <row r="995" spans="1:9" ht="12.75">
      <c r="A995" s="345"/>
      <c r="B995" s="345"/>
      <c r="C995" s="345"/>
      <c r="D995" s="345"/>
      <c r="E995" s="345"/>
      <c r="F995" s="345"/>
      <c r="G995" s="345"/>
      <c r="H995" s="345"/>
      <c r="I995" s="345"/>
    </row>
    <row r="996" spans="1:9" ht="12.75">
      <c r="A996" s="345"/>
      <c r="B996" s="345"/>
      <c r="C996" s="345"/>
      <c r="D996" s="345"/>
      <c r="E996" s="345"/>
      <c r="F996" s="345"/>
      <c r="G996" s="345"/>
      <c r="H996" s="345"/>
      <c r="I996" s="345"/>
    </row>
    <row r="997" spans="1:9" ht="12.75">
      <c r="A997" s="345"/>
      <c r="B997" s="345"/>
      <c r="C997" s="345"/>
      <c r="D997" s="345"/>
      <c r="E997" s="345"/>
      <c r="F997" s="345"/>
      <c r="G997" s="345"/>
      <c r="H997" s="345"/>
      <c r="I997" s="345"/>
    </row>
    <row r="998" spans="1:9" ht="12.75">
      <c r="A998" s="345"/>
      <c r="B998" s="345"/>
      <c r="C998" s="345"/>
      <c r="D998" s="345"/>
      <c r="E998" s="345"/>
      <c r="F998" s="345"/>
      <c r="G998" s="345"/>
      <c r="H998" s="345"/>
      <c r="I998" s="345"/>
    </row>
    <row r="999" spans="1:9" ht="12.75">
      <c r="A999" s="345"/>
      <c r="B999" s="345"/>
      <c r="C999" s="345"/>
      <c r="D999" s="345"/>
      <c r="E999" s="345"/>
      <c r="F999" s="345"/>
      <c r="G999" s="345"/>
      <c r="H999" s="345"/>
      <c r="I999" s="345"/>
    </row>
    <row r="1000" spans="1:9" ht="12.75">
      <c r="A1000" s="345"/>
      <c r="B1000" s="345"/>
      <c r="C1000" s="345"/>
      <c r="D1000" s="345"/>
      <c r="E1000" s="345"/>
      <c r="F1000" s="345"/>
      <c r="G1000" s="345"/>
      <c r="H1000" s="345"/>
      <c r="I1000" s="345"/>
    </row>
    <row r="1001" spans="1:9" ht="12.75">
      <c r="A1001" s="345"/>
      <c r="B1001" s="345"/>
      <c r="C1001" s="345"/>
      <c r="D1001" s="345"/>
      <c r="E1001" s="345"/>
      <c r="F1001" s="345"/>
      <c r="G1001" s="345"/>
      <c r="H1001" s="345"/>
      <c r="I1001" s="345"/>
    </row>
    <row r="1002" spans="1:9" ht="12.75">
      <c r="A1002" s="345"/>
      <c r="B1002" s="345"/>
      <c r="C1002" s="345"/>
      <c r="D1002" s="345"/>
      <c r="E1002" s="345"/>
      <c r="F1002" s="345"/>
      <c r="G1002" s="345"/>
      <c r="H1002" s="345"/>
      <c r="I1002" s="345"/>
    </row>
    <row r="1003" spans="1:9" ht="12.75">
      <c r="A1003" s="345"/>
      <c r="B1003" s="345"/>
      <c r="C1003" s="345"/>
      <c r="D1003" s="345"/>
      <c r="E1003" s="345"/>
      <c r="F1003" s="345"/>
      <c r="G1003" s="345"/>
      <c r="H1003" s="345"/>
      <c r="I1003" s="345"/>
    </row>
    <row r="1004" spans="1:9" ht="12.75">
      <c r="A1004" s="345"/>
      <c r="B1004" s="345"/>
      <c r="C1004" s="345"/>
      <c r="D1004" s="345"/>
      <c r="E1004" s="345"/>
      <c r="F1004" s="345"/>
      <c r="G1004" s="345"/>
      <c r="H1004" s="345"/>
      <c r="I1004" s="345"/>
    </row>
    <row r="1005" spans="1:9" ht="12.75">
      <c r="A1005" s="345"/>
      <c r="B1005" s="345"/>
      <c r="C1005" s="345"/>
      <c r="D1005" s="345"/>
      <c r="E1005" s="345"/>
      <c r="F1005" s="345"/>
      <c r="G1005" s="345"/>
      <c r="H1005" s="345"/>
      <c r="I1005" s="345"/>
    </row>
    <row r="1006" spans="1:9" ht="12.75">
      <c r="A1006" s="345"/>
      <c r="B1006" s="345"/>
      <c r="C1006" s="345"/>
      <c r="D1006" s="345"/>
      <c r="E1006" s="345"/>
      <c r="F1006" s="345"/>
      <c r="G1006" s="345"/>
      <c r="H1006" s="345"/>
      <c r="I1006" s="345"/>
    </row>
    <row r="1007" spans="1:9" ht="12.75">
      <c r="A1007" s="345"/>
      <c r="B1007" s="345"/>
      <c r="C1007" s="345"/>
      <c r="D1007" s="345"/>
      <c r="E1007" s="345"/>
      <c r="F1007" s="345"/>
      <c r="G1007" s="345"/>
      <c r="H1007" s="345"/>
      <c r="I1007" s="345"/>
    </row>
    <row r="1008" spans="1:9" ht="12.75">
      <c r="A1008" s="345"/>
      <c r="B1008" s="345"/>
      <c r="C1008" s="345"/>
      <c r="D1008" s="345"/>
      <c r="E1008" s="345"/>
      <c r="F1008" s="345"/>
      <c r="G1008" s="345"/>
      <c r="H1008" s="345"/>
      <c r="I1008" s="345"/>
    </row>
    <row r="1009" spans="1:9" ht="12.75">
      <c r="A1009" s="345"/>
      <c r="B1009" s="345"/>
      <c r="C1009" s="345"/>
      <c r="D1009" s="345"/>
      <c r="E1009" s="345"/>
      <c r="F1009" s="345"/>
      <c r="G1009" s="345"/>
      <c r="H1009" s="345"/>
      <c r="I1009" s="345"/>
    </row>
    <row r="1010" spans="1:9" ht="12.75">
      <c r="A1010" s="345"/>
      <c r="B1010" s="345"/>
      <c r="C1010" s="345"/>
      <c r="D1010" s="345"/>
      <c r="E1010" s="345"/>
      <c r="F1010" s="345"/>
      <c r="G1010" s="345"/>
      <c r="H1010" s="345"/>
      <c r="I1010" s="345"/>
    </row>
    <row r="1011" spans="1:9" ht="12.75">
      <c r="A1011" s="345"/>
      <c r="B1011" s="345"/>
      <c r="C1011" s="345"/>
      <c r="D1011" s="345"/>
      <c r="E1011" s="345"/>
      <c r="F1011" s="345"/>
      <c r="G1011" s="345"/>
      <c r="H1011" s="345"/>
      <c r="I1011" s="345"/>
    </row>
    <row r="1012" spans="1:9" ht="12.75">
      <c r="A1012" s="345"/>
      <c r="B1012" s="345"/>
      <c r="C1012" s="345"/>
      <c r="D1012" s="345"/>
      <c r="E1012" s="345"/>
      <c r="F1012" s="345"/>
      <c r="G1012" s="345"/>
      <c r="H1012" s="345"/>
      <c r="I1012" s="345"/>
    </row>
    <row r="1013" spans="1:9" ht="12.75">
      <c r="A1013" s="345"/>
      <c r="B1013" s="345"/>
      <c r="C1013" s="345"/>
      <c r="D1013" s="345"/>
      <c r="E1013" s="345"/>
      <c r="F1013" s="345"/>
      <c r="G1013" s="345"/>
      <c r="H1013" s="345"/>
      <c r="I1013" s="345"/>
    </row>
    <row r="1014" spans="1:9" ht="12.75">
      <c r="A1014" s="345"/>
      <c r="B1014" s="345"/>
      <c r="C1014" s="345"/>
      <c r="D1014" s="345"/>
      <c r="E1014" s="345"/>
      <c r="F1014" s="345"/>
      <c r="G1014" s="345"/>
      <c r="H1014" s="345"/>
      <c r="I1014" s="345"/>
    </row>
    <row r="1015" spans="1:9" ht="12.75">
      <c r="A1015" s="345"/>
      <c r="B1015" s="345"/>
      <c r="C1015" s="345"/>
      <c r="D1015" s="345"/>
      <c r="E1015" s="345"/>
      <c r="F1015" s="345"/>
      <c r="G1015" s="345"/>
      <c r="H1015" s="345"/>
      <c r="I1015" s="345"/>
    </row>
    <row r="1016" spans="1:9" ht="12.75">
      <c r="A1016" s="345"/>
      <c r="B1016" s="345"/>
      <c r="C1016" s="345"/>
      <c r="D1016" s="345"/>
      <c r="E1016" s="345"/>
      <c r="F1016" s="345"/>
      <c r="G1016" s="345"/>
      <c r="H1016" s="345"/>
      <c r="I1016" s="345"/>
    </row>
    <row r="1017" spans="1:9" ht="12.75">
      <c r="A1017" s="345"/>
      <c r="B1017" s="345"/>
      <c r="C1017" s="345"/>
      <c r="D1017" s="345"/>
      <c r="E1017" s="345"/>
      <c r="F1017" s="345"/>
      <c r="G1017" s="345"/>
      <c r="H1017" s="345"/>
      <c r="I1017" s="345"/>
    </row>
    <row r="1018" spans="1:9" ht="12.75">
      <c r="A1018" s="345"/>
      <c r="B1018" s="345"/>
      <c r="C1018" s="345"/>
      <c r="D1018" s="345"/>
      <c r="E1018" s="345"/>
      <c r="F1018" s="345"/>
      <c r="G1018" s="345"/>
      <c r="H1018" s="345"/>
      <c r="I1018" s="345"/>
    </row>
    <row r="1019" spans="1:9" ht="12.75">
      <c r="A1019" s="345"/>
      <c r="B1019" s="345"/>
      <c r="C1019" s="345"/>
      <c r="D1019" s="345"/>
      <c r="E1019" s="345"/>
      <c r="F1019" s="345"/>
      <c r="G1019" s="345"/>
      <c r="H1019" s="345"/>
      <c r="I1019" s="345"/>
    </row>
    <row r="1020" spans="1:9" ht="12.75">
      <c r="A1020" s="345"/>
      <c r="B1020" s="345"/>
      <c r="C1020" s="345"/>
      <c r="D1020" s="345"/>
      <c r="E1020" s="345"/>
      <c r="F1020" s="345"/>
      <c r="G1020" s="345"/>
      <c r="H1020" s="345"/>
      <c r="I1020" s="345"/>
    </row>
    <row r="1021" spans="1:9" ht="12.75">
      <c r="A1021" s="345"/>
      <c r="B1021" s="345"/>
      <c r="C1021" s="345"/>
      <c r="D1021" s="345"/>
      <c r="E1021" s="345"/>
      <c r="F1021" s="345"/>
      <c r="G1021" s="345"/>
      <c r="H1021" s="345"/>
      <c r="I1021" s="345"/>
    </row>
    <row r="1022" spans="1:9" ht="12.75">
      <c r="A1022" s="345"/>
      <c r="B1022" s="345"/>
      <c r="C1022" s="345"/>
      <c r="D1022" s="345"/>
      <c r="E1022" s="345"/>
      <c r="F1022" s="345"/>
      <c r="G1022" s="345"/>
      <c r="H1022" s="345"/>
      <c r="I1022" s="345"/>
    </row>
    <row r="1023" spans="1:9" ht="12.75">
      <c r="A1023" s="345"/>
      <c r="B1023" s="345"/>
      <c r="C1023" s="345"/>
      <c r="D1023" s="345"/>
      <c r="E1023" s="345"/>
      <c r="F1023" s="345"/>
      <c r="G1023" s="345"/>
      <c r="H1023" s="345"/>
      <c r="I1023" s="345"/>
    </row>
    <row r="1024" spans="1:9" ht="12.75">
      <c r="A1024" s="345"/>
      <c r="B1024" s="345"/>
      <c r="C1024" s="345"/>
      <c r="D1024" s="345"/>
      <c r="E1024" s="345"/>
      <c r="F1024" s="345"/>
      <c r="G1024" s="345"/>
      <c r="H1024" s="345"/>
      <c r="I1024" s="345"/>
    </row>
    <row r="1025" spans="1:9" ht="12.75">
      <c r="A1025" s="345"/>
      <c r="B1025" s="345"/>
      <c r="C1025" s="345"/>
      <c r="D1025" s="345"/>
      <c r="E1025" s="345"/>
      <c r="F1025" s="345"/>
      <c r="G1025" s="345"/>
      <c r="H1025" s="345"/>
      <c r="I1025" s="345"/>
    </row>
    <row r="1026" spans="1:9" ht="12.75">
      <c r="A1026" s="345"/>
      <c r="B1026" s="345"/>
      <c r="C1026" s="345"/>
      <c r="D1026" s="345"/>
      <c r="E1026" s="345"/>
      <c r="F1026" s="345"/>
      <c r="G1026" s="345"/>
      <c r="H1026" s="345"/>
      <c r="I1026" s="345"/>
    </row>
    <row r="1027" spans="1:9" ht="12.75">
      <c r="A1027" s="345"/>
      <c r="B1027" s="345"/>
      <c r="C1027" s="345"/>
      <c r="D1027" s="345"/>
      <c r="E1027" s="345"/>
      <c r="F1027" s="345"/>
      <c r="G1027" s="345"/>
      <c r="H1027" s="345"/>
      <c r="I1027" s="345"/>
    </row>
    <row r="1028" spans="1:9" ht="12.75">
      <c r="A1028" s="345"/>
      <c r="B1028" s="345"/>
      <c r="C1028" s="345"/>
      <c r="D1028" s="345"/>
      <c r="E1028" s="345"/>
      <c r="F1028" s="345"/>
      <c r="G1028" s="345"/>
      <c r="H1028" s="345"/>
      <c r="I1028" s="345"/>
    </row>
    <row r="1029" spans="1:9" ht="12.75">
      <c r="A1029" s="345"/>
      <c r="B1029" s="345"/>
      <c r="C1029" s="345"/>
      <c r="D1029" s="345"/>
      <c r="E1029" s="345"/>
      <c r="F1029" s="345"/>
      <c r="G1029" s="345"/>
      <c r="H1029" s="345"/>
      <c r="I1029" s="345"/>
    </row>
    <row r="1030" spans="1:9" ht="12.75">
      <c r="A1030" s="345"/>
      <c r="B1030" s="345"/>
      <c r="C1030" s="345"/>
      <c r="D1030" s="345"/>
      <c r="E1030" s="345"/>
      <c r="F1030" s="345"/>
      <c r="G1030" s="345"/>
      <c r="H1030" s="345"/>
      <c r="I1030" s="345"/>
    </row>
    <row r="1031" spans="1:9" ht="12.75">
      <c r="A1031" s="345"/>
      <c r="B1031" s="345"/>
      <c r="C1031" s="345"/>
      <c r="D1031" s="345"/>
      <c r="E1031" s="345"/>
      <c r="F1031" s="345"/>
      <c r="G1031" s="345"/>
      <c r="H1031" s="345"/>
      <c r="I1031" s="345"/>
    </row>
    <row r="1032" spans="1:9" ht="12.75">
      <c r="A1032" s="345"/>
      <c r="B1032" s="345"/>
      <c r="C1032" s="345"/>
      <c r="D1032" s="345"/>
      <c r="E1032" s="345"/>
      <c r="F1032" s="345"/>
      <c r="G1032" s="345"/>
      <c r="H1032" s="345"/>
      <c r="I1032" s="345"/>
    </row>
    <row r="1033" spans="1:9" ht="12.75">
      <c r="A1033" s="345"/>
      <c r="B1033" s="345"/>
      <c r="C1033" s="345"/>
      <c r="D1033" s="345"/>
      <c r="E1033" s="345"/>
      <c r="F1033" s="345"/>
      <c r="G1033" s="345"/>
      <c r="H1033" s="345"/>
      <c r="I1033" s="345"/>
    </row>
    <row r="1034" spans="1:9" ht="12.75">
      <c r="A1034" s="345"/>
      <c r="B1034" s="345"/>
      <c r="C1034" s="345"/>
      <c r="D1034" s="345"/>
      <c r="E1034" s="345"/>
      <c r="F1034" s="345"/>
      <c r="G1034" s="345"/>
      <c r="H1034" s="345"/>
      <c r="I1034" s="345"/>
    </row>
    <row r="1035" spans="1:9" ht="12.75">
      <c r="A1035" s="345"/>
      <c r="B1035" s="345"/>
      <c r="C1035" s="345"/>
      <c r="D1035" s="345"/>
      <c r="E1035" s="345"/>
      <c r="F1035" s="345"/>
      <c r="G1035" s="345"/>
      <c r="H1035" s="345"/>
      <c r="I1035" s="345"/>
    </row>
    <row r="1036" spans="1:9" ht="12.75">
      <c r="A1036" s="345"/>
      <c r="B1036" s="345"/>
      <c r="C1036" s="345"/>
      <c r="D1036" s="345"/>
      <c r="E1036" s="345"/>
      <c r="F1036" s="345"/>
      <c r="G1036" s="345"/>
      <c r="H1036" s="345"/>
      <c r="I1036" s="345"/>
    </row>
    <row r="1037" spans="1:9" ht="12.75">
      <c r="A1037" s="345"/>
      <c r="B1037" s="345"/>
      <c r="C1037" s="345"/>
      <c r="D1037" s="345"/>
      <c r="E1037" s="345"/>
      <c r="F1037" s="345"/>
      <c r="G1037" s="345"/>
      <c r="H1037" s="345"/>
      <c r="I1037" s="345"/>
    </row>
    <row r="1038" spans="1:9" ht="12.75">
      <c r="A1038" s="345"/>
      <c r="B1038" s="345"/>
      <c r="C1038" s="345"/>
      <c r="D1038" s="345"/>
      <c r="E1038" s="345"/>
      <c r="F1038" s="345"/>
      <c r="G1038" s="345"/>
      <c r="H1038" s="345"/>
      <c r="I1038" s="345"/>
    </row>
    <row r="1039" spans="1:9" ht="12.75">
      <c r="A1039" s="345"/>
      <c r="B1039" s="345"/>
      <c r="C1039" s="345"/>
      <c r="D1039" s="345"/>
      <c r="E1039" s="345"/>
      <c r="F1039" s="345"/>
      <c r="G1039" s="345"/>
      <c r="H1039" s="345"/>
      <c r="I1039" s="345"/>
    </row>
    <row r="1040" spans="1:9" ht="12.75">
      <c r="A1040" s="345"/>
      <c r="B1040" s="345"/>
      <c r="C1040" s="345"/>
      <c r="D1040" s="345"/>
      <c r="E1040" s="345"/>
      <c r="F1040" s="345"/>
      <c r="G1040" s="345"/>
      <c r="H1040" s="345"/>
      <c r="I1040" s="345"/>
    </row>
    <row r="1041" spans="1:9" ht="12.75">
      <c r="A1041" s="345"/>
      <c r="B1041" s="345"/>
      <c r="C1041" s="345"/>
      <c r="D1041" s="345"/>
      <c r="E1041" s="345"/>
      <c r="F1041" s="345"/>
      <c r="G1041" s="345"/>
      <c r="H1041" s="345"/>
      <c r="I1041" s="345"/>
    </row>
    <row r="1042" spans="1:9" ht="12.75">
      <c r="A1042" s="345"/>
      <c r="B1042" s="345"/>
      <c r="C1042" s="345"/>
      <c r="D1042" s="345"/>
      <c r="E1042" s="345"/>
      <c r="F1042" s="345"/>
      <c r="G1042" s="345"/>
      <c r="H1042" s="345"/>
      <c r="I1042" s="345"/>
    </row>
    <row r="1043" spans="1:9" ht="12.75">
      <c r="A1043" s="345"/>
      <c r="B1043" s="345"/>
      <c r="C1043" s="345"/>
      <c r="D1043" s="345"/>
      <c r="E1043" s="345"/>
      <c r="F1043" s="345"/>
      <c r="G1043" s="345"/>
      <c r="H1043" s="345"/>
      <c r="I1043" s="345"/>
    </row>
    <row r="1044" spans="1:9" ht="12.75">
      <c r="A1044" s="345"/>
      <c r="B1044" s="345"/>
      <c r="C1044" s="345"/>
      <c r="D1044" s="345"/>
      <c r="E1044" s="345"/>
      <c r="F1044" s="345"/>
      <c r="G1044" s="345"/>
      <c r="H1044" s="345"/>
      <c r="I1044" s="345"/>
    </row>
    <row r="1045" spans="1:9" ht="12.75">
      <c r="A1045" s="345"/>
      <c r="B1045" s="345"/>
      <c r="C1045" s="345"/>
      <c r="D1045" s="345"/>
      <c r="E1045" s="345"/>
      <c r="F1045" s="345"/>
      <c r="G1045" s="345"/>
      <c r="H1045" s="345"/>
      <c r="I1045" s="345"/>
    </row>
    <row r="1046" spans="1:9" ht="12.75">
      <c r="A1046" s="345"/>
      <c r="B1046" s="345"/>
      <c r="C1046" s="345"/>
      <c r="D1046" s="345"/>
      <c r="E1046" s="345"/>
      <c r="F1046" s="345"/>
      <c r="G1046" s="345"/>
      <c r="H1046" s="345"/>
      <c r="I1046" s="345"/>
    </row>
    <row r="1047" spans="1:9" ht="12.75">
      <c r="A1047" s="345"/>
      <c r="B1047" s="345"/>
      <c r="C1047" s="345"/>
      <c r="D1047" s="345"/>
      <c r="E1047" s="345"/>
      <c r="F1047" s="345"/>
      <c r="G1047" s="345"/>
      <c r="H1047" s="345"/>
      <c r="I1047" s="345"/>
    </row>
    <row r="1048" spans="1:9" ht="12.75">
      <c r="A1048" s="345"/>
      <c r="B1048" s="345"/>
      <c r="C1048" s="345"/>
      <c r="D1048" s="345"/>
      <c r="E1048" s="345"/>
      <c r="F1048" s="345"/>
      <c r="G1048" s="345"/>
      <c r="H1048" s="345"/>
      <c r="I1048" s="345"/>
    </row>
    <row r="1049" spans="1:9" ht="12.75">
      <c r="A1049" s="345"/>
      <c r="B1049" s="345"/>
      <c r="C1049" s="345"/>
      <c r="D1049" s="345"/>
      <c r="E1049" s="345"/>
      <c r="F1049" s="345"/>
      <c r="G1049" s="345"/>
      <c r="H1049" s="345"/>
      <c r="I1049" s="345"/>
    </row>
    <row r="1050" spans="1:9" ht="12.75">
      <c r="A1050" s="345"/>
      <c r="B1050" s="345"/>
      <c r="C1050" s="345"/>
      <c r="D1050" s="345"/>
      <c r="E1050" s="345"/>
      <c r="F1050" s="345"/>
      <c r="G1050" s="345"/>
      <c r="H1050" s="345"/>
      <c r="I1050" s="345"/>
    </row>
    <row r="1051" spans="1:9" ht="12.75">
      <c r="A1051" s="345"/>
      <c r="B1051" s="345"/>
      <c r="C1051" s="345"/>
      <c r="D1051" s="345"/>
      <c r="E1051" s="345"/>
      <c r="F1051" s="345"/>
      <c r="G1051" s="345"/>
      <c r="H1051" s="345"/>
      <c r="I1051" s="345"/>
    </row>
    <row r="1052" spans="1:9" ht="12.75">
      <c r="A1052" s="345"/>
      <c r="B1052" s="345"/>
      <c r="C1052" s="345"/>
      <c r="D1052" s="345"/>
      <c r="E1052" s="345"/>
      <c r="F1052" s="345"/>
      <c r="G1052" s="345"/>
      <c r="H1052" s="345"/>
      <c r="I1052" s="345"/>
    </row>
    <row r="1053" spans="1:9" ht="12.75">
      <c r="A1053" s="345"/>
      <c r="B1053" s="345"/>
      <c r="C1053" s="345"/>
      <c r="D1053" s="345"/>
      <c r="E1053" s="345"/>
      <c r="F1053" s="345"/>
      <c r="G1053" s="345"/>
      <c r="H1053" s="345"/>
      <c r="I1053" s="345"/>
    </row>
    <row r="1054" spans="1:9" ht="12.75">
      <c r="A1054" s="345"/>
      <c r="B1054" s="345"/>
      <c r="C1054" s="345"/>
      <c r="D1054" s="345"/>
      <c r="E1054" s="345"/>
      <c r="F1054" s="345"/>
      <c r="G1054" s="345"/>
      <c r="H1054" s="345"/>
      <c r="I1054" s="345"/>
    </row>
    <row r="1055" spans="1:9" ht="12.75">
      <c r="A1055" s="345"/>
      <c r="B1055" s="345"/>
      <c r="C1055" s="345"/>
      <c r="D1055" s="345"/>
      <c r="E1055" s="345"/>
      <c r="F1055" s="345"/>
      <c r="G1055" s="345"/>
      <c r="H1055" s="345"/>
      <c r="I1055" s="345"/>
    </row>
    <row r="1056" spans="1:9" ht="12.75">
      <c r="A1056" s="345"/>
      <c r="B1056" s="345"/>
      <c r="C1056" s="345"/>
      <c r="D1056" s="345"/>
      <c r="E1056" s="345"/>
      <c r="F1056" s="345"/>
      <c r="G1056" s="345"/>
      <c r="H1056" s="345"/>
      <c r="I1056" s="345"/>
    </row>
    <row r="1057" spans="1:9" ht="12.75">
      <c r="A1057" s="345"/>
      <c r="B1057" s="345"/>
      <c r="C1057" s="345"/>
      <c r="D1057" s="345"/>
      <c r="E1057" s="345"/>
      <c r="F1057" s="345"/>
      <c r="G1057" s="345"/>
      <c r="H1057" s="345"/>
      <c r="I1057" s="345"/>
    </row>
    <row r="1058" spans="1:9" ht="12.75">
      <c r="A1058" s="345"/>
      <c r="B1058" s="345"/>
      <c r="C1058" s="345"/>
      <c r="D1058" s="345"/>
      <c r="E1058" s="345"/>
      <c r="F1058" s="345"/>
      <c r="G1058" s="345"/>
      <c r="H1058" s="345"/>
      <c r="I1058" s="345"/>
    </row>
    <row r="1059" spans="1:9" ht="12.75">
      <c r="A1059" s="345"/>
      <c r="B1059" s="345"/>
      <c r="C1059" s="345"/>
      <c r="D1059" s="345"/>
      <c r="E1059" s="345"/>
      <c r="F1059" s="345"/>
      <c r="G1059" s="345"/>
      <c r="H1059" s="345"/>
      <c r="I1059" s="345"/>
    </row>
    <row r="1060" spans="1:9" ht="12.75">
      <c r="A1060" s="345"/>
      <c r="B1060" s="345"/>
      <c r="C1060" s="345"/>
      <c r="D1060" s="345"/>
      <c r="E1060" s="345"/>
      <c r="F1060" s="345"/>
      <c r="G1060" s="345"/>
      <c r="H1060" s="345"/>
      <c r="I1060" s="345"/>
    </row>
    <row r="1061" spans="1:9" ht="12.75">
      <c r="A1061" s="345"/>
      <c r="B1061" s="345"/>
      <c r="C1061" s="345"/>
      <c r="D1061" s="345"/>
      <c r="E1061" s="345"/>
      <c r="F1061" s="345"/>
      <c r="G1061" s="345"/>
      <c r="H1061" s="345"/>
      <c r="I1061" s="345"/>
    </row>
    <row r="1062" spans="1:9" ht="12.75">
      <c r="A1062" s="345"/>
      <c r="B1062" s="345"/>
      <c r="C1062" s="345"/>
      <c r="D1062" s="345"/>
      <c r="E1062" s="345"/>
      <c r="F1062" s="345"/>
      <c r="G1062" s="345"/>
      <c r="H1062" s="345"/>
      <c r="I1062" s="345"/>
    </row>
    <row r="1063" spans="1:9" ht="12.75">
      <c r="A1063" s="345"/>
      <c r="B1063" s="345"/>
      <c r="C1063" s="345"/>
      <c r="D1063" s="345"/>
      <c r="E1063" s="345"/>
      <c r="F1063" s="345"/>
      <c r="G1063" s="345"/>
      <c r="H1063" s="345"/>
      <c r="I1063" s="345"/>
    </row>
    <row r="1064" spans="1:9" ht="12.75">
      <c r="A1064" s="345"/>
      <c r="B1064" s="345"/>
      <c r="C1064" s="345"/>
      <c r="D1064" s="345"/>
      <c r="E1064" s="345"/>
      <c r="F1064" s="345"/>
      <c r="G1064" s="345"/>
      <c r="H1064" s="345"/>
      <c r="I1064" s="345"/>
    </row>
    <row r="1065" spans="1:9" ht="12.75">
      <c r="A1065" s="345"/>
      <c r="B1065" s="345"/>
      <c r="C1065" s="345"/>
      <c r="D1065" s="345"/>
      <c r="E1065" s="345"/>
      <c r="F1065" s="345"/>
      <c r="G1065" s="345"/>
      <c r="H1065" s="345"/>
      <c r="I1065" s="345"/>
    </row>
    <row r="1066" spans="1:9" ht="12.75">
      <c r="A1066" s="345"/>
      <c r="B1066" s="345"/>
      <c r="C1066" s="345"/>
      <c r="D1066" s="345"/>
      <c r="E1066" s="345"/>
      <c r="F1066" s="345"/>
      <c r="G1066" s="345"/>
      <c r="H1066" s="345"/>
      <c r="I1066" s="345"/>
    </row>
    <row r="1067" spans="1:9" ht="12.75">
      <c r="A1067" s="345"/>
      <c r="B1067" s="345"/>
      <c r="C1067" s="345"/>
      <c r="D1067" s="345"/>
      <c r="E1067" s="345"/>
      <c r="F1067" s="345"/>
      <c r="G1067" s="345"/>
      <c r="H1067" s="345"/>
      <c r="I1067" s="345"/>
    </row>
    <row r="1068" spans="1:9" ht="12.75">
      <c r="A1068" s="345"/>
      <c r="B1068" s="345"/>
      <c r="C1068" s="345"/>
      <c r="D1068" s="345"/>
      <c r="E1068" s="345"/>
      <c r="F1068" s="345"/>
      <c r="G1068" s="345"/>
      <c r="H1068" s="345"/>
      <c r="I1068" s="345"/>
    </row>
    <row r="1069" spans="1:9" ht="12.75">
      <c r="A1069" s="345"/>
      <c r="B1069" s="345"/>
      <c r="C1069" s="345"/>
      <c r="D1069" s="345"/>
      <c r="E1069" s="345"/>
      <c r="F1069" s="345"/>
      <c r="G1069" s="345"/>
      <c r="H1069" s="345"/>
      <c r="I1069" s="345"/>
    </row>
    <row r="1070" spans="1:9" ht="12.75">
      <c r="A1070" s="345"/>
      <c r="B1070" s="345"/>
      <c r="C1070" s="345"/>
      <c r="D1070" s="345"/>
      <c r="E1070" s="345"/>
      <c r="F1070" s="345"/>
      <c r="G1070" s="345"/>
      <c r="H1070" s="345"/>
      <c r="I1070" s="345"/>
    </row>
    <row r="1071" spans="1:9" ht="12.75">
      <c r="A1071" s="345"/>
      <c r="B1071" s="345"/>
      <c r="C1071" s="345"/>
      <c r="D1071" s="345"/>
      <c r="E1071" s="345"/>
      <c r="F1071" s="345"/>
      <c r="G1071" s="345"/>
      <c r="H1071" s="345"/>
      <c r="I1071" s="345"/>
    </row>
    <row r="1072" spans="1:9" ht="12.75">
      <c r="A1072" s="345"/>
      <c r="B1072" s="345"/>
      <c r="C1072" s="345"/>
      <c r="D1072" s="345"/>
      <c r="E1072" s="345"/>
      <c r="F1072" s="345"/>
      <c r="G1072" s="345"/>
      <c r="H1072" s="345"/>
      <c r="I1072" s="345"/>
    </row>
    <row r="1073" spans="1:9" ht="12.75">
      <c r="A1073" s="345"/>
      <c r="B1073" s="345"/>
      <c r="C1073" s="345"/>
      <c r="D1073" s="345"/>
      <c r="E1073" s="345"/>
      <c r="F1073" s="345"/>
      <c r="G1073" s="345"/>
      <c r="H1073" s="345"/>
      <c r="I1073" s="345"/>
    </row>
    <row r="1074" spans="1:9" ht="12.75">
      <c r="A1074" s="345"/>
      <c r="B1074" s="345"/>
      <c r="C1074" s="345"/>
      <c r="D1074" s="345"/>
      <c r="E1074" s="345"/>
      <c r="F1074" s="345"/>
      <c r="G1074" s="345"/>
      <c r="H1074" s="345"/>
      <c r="I1074" s="345"/>
    </row>
    <row r="1075" spans="1:9" ht="12.75">
      <c r="A1075" s="345"/>
      <c r="B1075" s="345"/>
      <c r="C1075" s="345"/>
      <c r="D1075" s="345"/>
      <c r="E1075" s="345"/>
      <c r="F1075" s="345"/>
      <c r="G1075" s="345"/>
      <c r="H1075" s="345"/>
      <c r="I1075" s="345"/>
    </row>
    <row r="1076" spans="1:9" ht="12.75">
      <c r="A1076" s="345"/>
      <c r="B1076" s="345"/>
      <c r="C1076" s="345"/>
      <c r="D1076" s="345"/>
      <c r="E1076" s="345"/>
      <c r="F1076" s="345"/>
      <c r="G1076" s="345"/>
      <c r="H1076" s="345"/>
      <c r="I1076" s="345"/>
    </row>
    <row r="1077" spans="1:9" ht="12.75">
      <c r="A1077" s="345"/>
      <c r="B1077" s="345"/>
      <c r="C1077" s="345"/>
      <c r="D1077" s="345"/>
      <c r="E1077" s="345"/>
      <c r="F1077" s="345"/>
      <c r="G1077" s="345"/>
      <c r="H1077" s="345"/>
      <c r="I1077" s="345"/>
    </row>
    <row r="1078" spans="1:9" ht="12.75">
      <c r="A1078" s="345"/>
      <c r="B1078" s="345"/>
      <c r="C1078" s="345"/>
      <c r="D1078" s="345"/>
      <c r="E1078" s="345"/>
      <c r="F1078" s="345"/>
      <c r="G1078" s="345"/>
      <c r="H1078" s="345"/>
      <c r="I1078" s="345"/>
    </row>
    <row r="1079" spans="1:9" ht="12.75">
      <c r="A1079" s="345"/>
      <c r="B1079" s="345"/>
      <c r="C1079" s="345"/>
      <c r="D1079" s="345"/>
      <c r="E1079" s="345"/>
      <c r="F1079" s="345"/>
      <c r="G1079" s="345"/>
      <c r="H1079" s="345"/>
      <c r="I1079" s="345"/>
    </row>
    <row r="1080" spans="1:9" ht="12.75">
      <c r="A1080" s="345"/>
      <c r="B1080" s="345"/>
      <c r="C1080" s="345"/>
      <c r="D1080" s="345"/>
      <c r="E1080" s="345"/>
      <c r="F1080" s="345"/>
      <c r="G1080" s="345"/>
      <c r="H1080" s="345"/>
      <c r="I1080" s="345"/>
    </row>
    <row r="1081" spans="1:9" ht="12.75">
      <c r="A1081" s="345"/>
      <c r="B1081" s="345"/>
      <c r="C1081" s="345"/>
      <c r="D1081" s="345"/>
      <c r="E1081" s="345"/>
      <c r="F1081" s="345"/>
      <c r="G1081" s="345"/>
      <c r="H1081" s="345"/>
      <c r="I1081" s="345"/>
    </row>
    <row r="1082" spans="1:9" ht="12.75">
      <c r="A1082" s="345"/>
      <c r="B1082" s="345"/>
      <c r="C1082" s="345"/>
      <c r="D1082" s="345"/>
      <c r="E1082" s="345"/>
      <c r="F1082" s="345"/>
      <c r="G1082" s="345"/>
      <c r="H1082" s="345"/>
      <c r="I1082" s="345"/>
    </row>
    <row r="1083" spans="1:9" ht="12.75">
      <c r="A1083" s="345"/>
      <c r="B1083" s="345"/>
      <c r="C1083" s="345"/>
      <c r="D1083" s="345"/>
      <c r="E1083" s="345"/>
      <c r="F1083" s="345"/>
      <c r="G1083" s="345"/>
      <c r="H1083" s="345"/>
      <c r="I1083" s="345"/>
    </row>
    <row r="1084" spans="1:9" ht="12.75">
      <c r="A1084" s="345"/>
      <c r="B1084" s="345"/>
      <c r="C1084" s="345"/>
      <c r="D1084" s="345"/>
      <c r="E1084" s="345"/>
      <c r="F1084" s="345"/>
      <c r="G1084" s="345"/>
      <c r="H1084" s="345"/>
      <c r="I1084" s="345"/>
    </row>
    <row r="1085" spans="1:9" ht="12.75">
      <c r="A1085" s="345"/>
      <c r="B1085" s="345"/>
      <c r="C1085" s="345"/>
      <c r="D1085" s="345"/>
      <c r="E1085" s="345"/>
      <c r="F1085" s="345"/>
      <c r="G1085" s="345"/>
      <c r="H1085" s="345"/>
      <c r="I1085" s="345"/>
    </row>
    <row r="1086" spans="1:9" ht="12.75">
      <c r="A1086" s="345"/>
      <c r="B1086" s="345"/>
      <c r="C1086" s="345"/>
      <c r="D1086" s="345"/>
      <c r="E1086" s="345"/>
      <c r="F1086" s="345"/>
      <c r="G1086" s="345"/>
      <c r="H1086" s="345"/>
      <c r="I1086" s="345"/>
    </row>
    <row r="1087" spans="1:9" ht="12.75">
      <c r="A1087" s="345"/>
      <c r="B1087" s="345"/>
      <c r="C1087" s="345"/>
      <c r="D1087" s="345"/>
      <c r="E1087" s="345"/>
      <c r="F1087" s="345"/>
      <c r="G1087" s="345"/>
      <c r="H1087" s="345"/>
      <c r="I1087" s="345"/>
    </row>
    <row r="1088" spans="1:9" ht="12.75">
      <c r="A1088" s="345"/>
      <c r="B1088" s="345"/>
      <c r="C1088" s="345"/>
      <c r="D1088" s="345"/>
      <c r="E1088" s="345"/>
      <c r="F1088" s="345"/>
      <c r="G1088" s="345"/>
      <c r="H1088" s="345"/>
      <c r="I1088" s="345"/>
    </row>
    <row r="1089" spans="1:9" ht="12.75">
      <c r="A1089" s="345"/>
      <c r="B1089" s="345"/>
      <c r="C1089" s="345"/>
      <c r="D1089" s="345"/>
      <c r="E1089" s="345"/>
      <c r="F1089" s="345"/>
      <c r="G1089" s="345"/>
      <c r="H1089" s="345"/>
      <c r="I1089" s="345"/>
    </row>
    <row r="1090" spans="1:9" ht="12.75">
      <c r="A1090" s="345"/>
      <c r="B1090" s="345"/>
      <c r="C1090" s="345"/>
      <c r="D1090" s="345"/>
      <c r="E1090" s="345"/>
      <c r="F1090" s="345"/>
      <c r="G1090" s="345"/>
      <c r="H1090" s="345"/>
      <c r="I1090" s="345"/>
    </row>
    <row r="1091" spans="1:9" ht="12.75">
      <c r="A1091" s="345"/>
      <c r="B1091" s="345"/>
      <c r="C1091" s="345"/>
      <c r="D1091" s="345"/>
      <c r="E1091" s="345"/>
      <c r="F1091" s="345"/>
      <c r="G1091" s="345"/>
      <c r="H1091" s="345"/>
      <c r="I1091" s="345"/>
    </row>
    <row r="1092" spans="1:9" ht="12.75">
      <c r="A1092" s="345"/>
      <c r="B1092" s="345"/>
      <c r="C1092" s="345"/>
      <c r="D1092" s="345"/>
      <c r="E1092" s="345"/>
      <c r="F1092" s="345"/>
      <c r="G1092" s="345"/>
      <c r="H1092" s="345"/>
      <c r="I1092" s="345"/>
    </row>
    <row r="1093" spans="1:9" ht="12.75">
      <c r="A1093" s="345"/>
      <c r="B1093" s="345"/>
      <c r="C1093" s="345"/>
      <c r="D1093" s="345"/>
      <c r="E1093" s="345"/>
      <c r="F1093" s="345"/>
      <c r="G1093" s="345"/>
      <c r="H1093" s="345"/>
      <c r="I1093" s="345"/>
    </row>
    <row r="1094" spans="1:9" ht="12.75">
      <c r="A1094" s="345"/>
      <c r="B1094" s="345"/>
      <c r="C1094" s="345"/>
      <c r="D1094" s="345"/>
      <c r="E1094" s="345"/>
      <c r="F1094" s="345"/>
      <c r="G1094" s="345"/>
      <c r="H1094" s="345"/>
      <c r="I1094" s="345"/>
    </row>
    <row r="1095" spans="1:9" ht="12.75">
      <c r="A1095" s="345"/>
      <c r="B1095" s="345"/>
      <c r="C1095" s="345"/>
      <c r="D1095" s="345"/>
      <c r="E1095" s="345"/>
      <c r="F1095" s="345"/>
      <c r="G1095" s="345"/>
      <c r="H1095" s="345"/>
      <c r="I1095" s="345"/>
    </row>
    <row r="1096" spans="1:9" ht="12.75">
      <c r="A1096" s="345"/>
      <c r="B1096" s="345"/>
      <c r="C1096" s="345"/>
      <c r="D1096" s="345"/>
      <c r="E1096" s="345"/>
      <c r="F1096" s="345"/>
      <c r="G1096" s="345"/>
      <c r="H1096" s="345"/>
      <c r="I1096" s="345"/>
    </row>
    <row r="1097" spans="1:9" ht="12.75">
      <c r="A1097" s="345"/>
      <c r="B1097" s="345"/>
      <c r="C1097" s="345"/>
      <c r="D1097" s="345"/>
      <c r="E1097" s="345"/>
      <c r="F1097" s="345"/>
      <c r="G1097" s="345"/>
      <c r="H1097" s="345"/>
      <c r="I1097" s="345"/>
    </row>
    <row r="1098" spans="1:9" ht="12.75">
      <c r="A1098" s="345"/>
      <c r="B1098" s="345"/>
      <c r="C1098" s="345"/>
      <c r="D1098" s="345"/>
      <c r="E1098" s="345"/>
      <c r="F1098" s="345"/>
      <c r="G1098" s="345"/>
      <c r="H1098" s="345"/>
      <c r="I1098" s="345"/>
    </row>
    <row r="1099" spans="1:9" ht="12.75">
      <c r="A1099" s="345"/>
      <c r="B1099" s="345"/>
      <c r="C1099" s="345"/>
      <c r="D1099" s="345"/>
      <c r="E1099" s="345"/>
      <c r="F1099" s="345"/>
      <c r="G1099" s="345"/>
      <c r="H1099" s="345"/>
      <c r="I1099" s="345"/>
    </row>
    <row r="1100" spans="1:9" ht="12.75">
      <c r="A1100" s="345"/>
      <c r="B1100" s="345"/>
      <c r="C1100" s="345"/>
      <c r="D1100" s="345"/>
      <c r="E1100" s="345"/>
      <c r="F1100" s="345"/>
      <c r="G1100" s="345"/>
      <c r="H1100" s="345"/>
      <c r="I1100" s="345"/>
    </row>
    <row r="1101" spans="1:9" ht="12.75">
      <c r="A1101" s="345"/>
      <c r="B1101" s="345"/>
      <c r="C1101" s="345"/>
      <c r="D1101" s="345"/>
      <c r="E1101" s="345"/>
      <c r="F1101" s="345"/>
      <c r="G1101" s="345"/>
      <c r="H1101" s="345"/>
      <c r="I1101" s="345"/>
    </row>
    <row r="1102" spans="1:9" ht="12.75">
      <c r="A1102" s="345"/>
      <c r="B1102" s="345"/>
      <c r="C1102" s="345"/>
      <c r="D1102" s="345"/>
      <c r="E1102" s="345"/>
      <c r="F1102" s="345"/>
      <c r="G1102" s="345"/>
      <c r="H1102" s="345"/>
      <c r="I1102" s="345"/>
    </row>
    <row r="1103" spans="1:9" ht="12.75">
      <c r="A1103" s="345"/>
      <c r="B1103" s="345"/>
      <c r="C1103" s="345"/>
      <c r="D1103" s="345"/>
      <c r="E1103" s="345"/>
      <c r="F1103" s="345"/>
      <c r="G1103" s="345"/>
      <c r="H1103" s="345"/>
      <c r="I1103" s="345"/>
    </row>
    <row r="1104" spans="1:9" ht="12.75">
      <c r="A1104" s="345"/>
      <c r="B1104" s="345"/>
      <c r="C1104" s="345"/>
      <c r="D1104" s="345"/>
      <c r="E1104" s="345"/>
      <c r="F1104" s="345"/>
      <c r="G1104" s="345"/>
      <c r="H1104" s="345"/>
      <c r="I1104" s="345"/>
    </row>
    <row r="1105" spans="1:9" ht="12.75">
      <c r="A1105" s="345"/>
      <c r="B1105" s="345"/>
      <c r="C1105" s="345"/>
      <c r="D1105" s="345"/>
      <c r="E1105" s="345"/>
      <c r="F1105" s="345"/>
      <c r="G1105" s="345"/>
      <c r="H1105" s="345"/>
      <c r="I1105" s="345"/>
    </row>
    <row r="1106" spans="1:9" ht="12.75">
      <c r="A1106" s="345"/>
      <c r="B1106" s="345"/>
      <c r="C1106" s="345"/>
      <c r="D1106" s="345"/>
      <c r="E1106" s="345"/>
      <c r="F1106" s="345"/>
      <c r="G1106" s="345"/>
      <c r="H1106" s="345"/>
      <c r="I1106" s="345"/>
    </row>
    <row r="1107" spans="1:9" ht="12.75">
      <c r="A1107" s="345"/>
      <c r="B1107" s="345"/>
      <c r="C1107" s="345"/>
      <c r="D1107" s="345"/>
      <c r="E1107" s="345"/>
      <c r="F1107" s="345"/>
      <c r="G1107" s="345"/>
      <c r="H1107" s="345"/>
      <c r="I1107" s="345"/>
    </row>
    <row r="1108" spans="1:9" ht="12.75">
      <c r="A1108" s="345"/>
      <c r="B1108" s="345"/>
      <c r="C1108" s="345"/>
      <c r="D1108" s="345"/>
      <c r="E1108" s="345"/>
      <c r="F1108" s="345"/>
      <c r="G1108" s="345"/>
      <c r="H1108" s="345"/>
      <c r="I1108" s="345"/>
    </row>
    <row r="1109" spans="1:9" ht="12.75">
      <c r="A1109" s="345"/>
      <c r="B1109" s="345"/>
      <c r="C1109" s="345"/>
      <c r="D1109" s="345"/>
      <c r="E1109" s="345"/>
      <c r="F1109" s="345"/>
      <c r="G1109" s="345"/>
      <c r="H1109" s="345"/>
      <c r="I1109" s="345"/>
    </row>
    <row r="1110" spans="1:9" ht="12.75">
      <c r="A1110" s="345"/>
      <c r="B1110" s="345"/>
      <c r="C1110" s="345"/>
      <c r="D1110" s="345"/>
      <c r="E1110" s="345"/>
      <c r="F1110" s="345"/>
      <c r="G1110" s="345"/>
      <c r="H1110" s="345"/>
      <c r="I1110" s="345"/>
    </row>
    <row r="1111" spans="1:9" ht="12.75">
      <c r="A1111" s="345"/>
      <c r="B1111" s="345"/>
      <c r="C1111" s="345"/>
      <c r="D1111" s="345"/>
      <c r="E1111" s="345"/>
      <c r="F1111" s="345"/>
      <c r="G1111" s="345"/>
      <c r="H1111" s="345"/>
      <c r="I1111" s="345"/>
    </row>
    <row r="1112" spans="1:9" ht="12.75">
      <c r="A1112" s="345"/>
      <c r="B1112" s="345"/>
      <c r="C1112" s="345"/>
      <c r="D1112" s="345"/>
      <c r="E1112" s="345"/>
      <c r="F1112" s="345"/>
      <c r="G1112" s="345"/>
      <c r="H1112" s="345"/>
      <c r="I1112" s="345"/>
    </row>
    <row r="1113" spans="1:9" ht="12.75">
      <c r="A1113" s="345"/>
      <c r="B1113" s="345"/>
      <c r="C1113" s="345"/>
      <c r="D1113" s="345"/>
      <c r="E1113" s="345"/>
      <c r="F1113" s="345"/>
      <c r="G1113" s="345"/>
      <c r="H1113" s="345"/>
      <c r="I1113" s="345"/>
    </row>
    <row r="1114" spans="1:9" ht="12.75">
      <c r="A1114" s="345"/>
      <c r="B1114" s="345"/>
      <c r="C1114" s="345"/>
      <c r="D1114" s="345"/>
      <c r="E1114" s="345"/>
      <c r="F1114" s="345"/>
      <c r="G1114" s="345"/>
      <c r="H1114" s="345"/>
      <c r="I1114" s="345"/>
    </row>
    <row r="1115" spans="1:9" ht="12.75">
      <c r="A1115" s="345"/>
      <c r="B1115" s="345"/>
      <c r="C1115" s="345"/>
      <c r="D1115" s="345"/>
      <c r="E1115" s="345"/>
      <c r="F1115" s="345"/>
      <c r="G1115" s="345"/>
      <c r="H1115" s="345"/>
      <c r="I1115" s="345"/>
    </row>
    <row r="1116" spans="1:9" ht="12.75">
      <c r="A1116" s="345"/>
      <c r="B1116" s="345"/>
      <c r="C1116" s="345"/>
      <c r="D1116" s="345"/>
      <c r="E1116" s="345"/>
      <c r="F1116" s="345"/>
      <c r="G1116" s="345"/>
      <c r="H1116" s="345"/>
      <c r="I1116" s="345"/>
    </row>
    <row r="1117" spans="1:9" ht="12.75">
      <c r="A1117" s="345"/>
      <c r="B1117" s="345"/>
      <c r="C1117" s="345"/>
      <c r="D1117" s="345"/>
      <c r="E1117" s="345"/>
      <c r="F1117" s="345"/>
      <c r="G1117" s="345"/>
      <c r="H1117" s="345"/>
      <c r="I1117" s="345"/>
    </row>
    <row r="1118" spans="1:9" ht="12.75">
      <c r="A1118" s="345"/>
      <c r="B1118" s="345"/>
      <c r="C1118" s="345"/>
      <c r="D1118" s="345"/>
      <c r="E1118" s="345"/>
      <c r="F1118" s="345"/>
      <c r="G1118" s="345"/>
      <c r="H1118" s="345"/>
      <c r="I1118" s="345"/>
    </row>
    <row r="1119" spans="1:9" ht="12.75">
      <c r="A1119" s="345"/>
      <c r="B1119" s="345"/>
      <c r="C1119" s="345"/>
      <c r="D1119" s="345"/>
      <c r="E1119" s="345"/>
      <c r="F1119" s="345"/>
      <c r="G1119" s="345"/>
      <c r="H1119" s="345"/>
      <c r="I1119" s="345"/>
    </row>
    <row r="1120" spans="1:9" ht="12.75">
      <c r="A1120" s="345"/>
      <c r="B1120" s="345"/>
      <c r="C1120" s="345"/>
      <c r="D1120" s="345"/>
      <c r="E1120" s="345"/>
      <c r="F1120" s="345"/>
      <c r="G1120" s="345"/>
      <c r="H1120" s="345"/>
      <c r="I1120" s="345"/>
    </row>
    <row r="1121" spans="1:9" ht="12.75">
      <c r="A1121" s="345"/>
      <c r="B1121" s="345"/>
      <c r="C1121" s="345"/>
      <c r="D1121" s="345"/>
      <c r="E1121" s="345"/>
      <c r="F1121" s="345"/>
      <c r="G1121" s="345"/>
      <c r="H1121" s="345"/>
      <c r="I1121" s="345"/>
    </row>
    <row r="1122" spans="1:9" ht="12.75">
      <c r="A1122" s="345"/>
      <c r="B1122" s="345"/>
      <c r="C1122" s="345"/>
      <c r="D1122" s="345"/>
      <c r="E1122" s="345"/>
      <c r="F1122" s="345"/>
      <c r="G1122" s="345"/>
      <c r="H1122" s="345"/>
      <c r="I1122" s="345"/>
    </row>
    <row r="1123" spans="1:9" ht="12.75">
      <c r="A1123" s="345"/>
      <c r="B1123" s="345"/>
      <c r="C1123" s="345"/>
      <c r="D1123" s="345"/>
      <c r="E1123" s="345"/>
      <c r="F1123" s="345"/>
      <c r="G1123" s="345"/>
      <c r="H1123" s="345"/>
      <c r="I1123" s="345"/>
    </row>
    <row r="1124" spans="1:9" ht="12.75">
      <c r="A1124" s="345"/>
      <c r="B1124" s="345"/>
      <c r="C1124" s="345"/>
      <c r="D1124" s="345"/>
      <c r="E1124" s="345"/>
      <c r="F1124" s="345"/>
      <c r="G1124" s="345"/>
      <c r="H1124" s="345"/>
      <c r="I1124" s="345"/>
    </row>
    <row r="1125" spans="1:9" ht="12.75">
      <c r="A1125" s="345"/>
      <c r="B1125" s="345"/>
      <c r="C1125" s="345"/>
      <c r="D1125" s="345"/>
      <c r="E1125" s="345"/>
      <c r="F1125" s="345"/>
      <c r="G1125" s="345"/>
      <c r="H1125" s="345"/>
      <c r="I1125" s="345"/>
    </row>
    <row r="1126" spans="1:9" ht="12.75">
      <c r="A1126" s="345"/>
      <c r="B1126" s="345"/>
      <c r="C1126" s="345"/>
      <c r="D1126" s="345"/>
      <c r="E1126" s="345"/>
      <c r="F1126" s="345"/>
      <c r="G1126" s="345"/>
      <c r="H1126" s="345"/>
      <c r="I1126" s="345"/>
    </row>
    <row r="1127" spans="1:9" ht="12.75">
      <c r="A1127" s="345"/>
      <c r="B1127" s="345"/>
      <c r="C1127" s="345"/>
      <c r="D1127" s="345"/>
      <c r="E1127" s="345"/>
      <c r="F1127" s="345"/>
      <c r="G1127" s="345"/>
      <c r="H1127" s="345"/>
      <c r="I1127" s="345"/>
    </row>
    <row r="1128" spans="1:9" ht="12.75">
      <c r="A1128" s="345"/>
      <c r="B1128" s="345"/>
      <c r="C1128" s="345"/>
      <c r="D1128" s="345"/>
      <c r="E1128" s="345"/>
      <c r="F1128" s="345"/>
      <c r="G1128" s="345"/>
      <c r="H1128" s="345"/>
      <c r="I1128" s="345"/>
    </row>
    <row r="1129" spans="1:9" ht="12.75">
      <c r="A1129" s="345"/>
      <c r="B1129" s="345"/>
      <c r="C1129" s="345"/>
      <c r="D1129" s="345"/>
      <c r="E1129" s="345"/>
      <c r="F1129" s="345"/>
      <c r="G1129" s="345"/>
      <c r="H1129" s="345"/>
      <c r="I1129" s="345"/>
    </row>
    <row r="1130" spans="1:9" ht="12.75">
      <c r="A1130" s="345"/>
      <c r="B1130" s="345"/>
      <c r="C1130" s="345"/>
      <c r="D1130" s="345"/>
      <c r="E1130" s="345"/>
      <c r="F1130" s="345"/>
      <c r="G1130" s="345"/>
      <c r="H1130" s="345"/>
      <c r="I1130" s="345"/>
    </row>
    <row r="1131" spans="1:9" ht="12.75">
      <c r="A1131" s="345"/>
      <c r="B1131" s="345"/>
      <c r="C1131" s="345"/>
      <c r="D1131" s="345"/>
      <c r="E1131" s="345"/>
      <c r="F1131" s="345"/>
      <c r="G1131" s="345"/>
      <c r="H1131" s="345"/>
      <c r="I1131" s="345"/>
    </row>
    <row r="1132" spans="1:9" ht="12.75">
      <c r="A1132" s="345"/>
      <c r="B1132" s="345"/>
      <c r="C1132" s="345"/>
      <c r="D1132" s="345"/>
      <c r="E1132" s="345"/>
      <c r="F1132" s="345"/>
      <c r="G1132" s="345"/>
      <c r="H1132" s="345"/>
      <c r="I1132" s="345"/>
    </row>
    <row r="1133" spans="1:9" ht="12.75">
      <c r="A1133" s="345"/>
      <c r="B1133" s="345"/>
      <c r="C1133" s="345"/>
      <c r="D1133" s="345"/>
      <c r="E1133" s="345"/>
      <c r="F1133" s="345"/>
      <c r="G1133" s="345"/>
      <c r="H1133" s="345"/>
      <c r="I1133" s="345"/>
    </row>
    <row r="1134" spans="1:9" ht="12.75">
      <c r="A1134" s="345"/>
      <c r="B1134" s="345"/>
      <c r="C1134" s="345"/>
      <c r="D1134" s="345"/>
      <c r="E1134" s="345"/>
      <c r="F1134" s="345"/>
      <c r="G1134" s="345"/>
      <c r="H1134" s="345"/>
      <c r="I1134" s="345"/>
    </row>
    <row r="1135" spans="1:9" ht="12.75">
      <c r="A1135" s="345"/>
      <c r="B1135" s="345"/>
      <c r="C1135" s="345"/>
      <c r="D1135" s="345"/>
      <c r="E1135" s="345"/>
      <c r="F1135" s="345"/>
      <c r="G1135" s="345"/>
      <c r="H1135" s="345"/>
      <c r="I1135" s="345"/>
    </row>
    <row r="1136" spans="1:9" ht="12.75">
      <c r="A1136" s="345"/>
      <c r="B1136" s="345"/>
      <c r="C1136" s="345"/>
      <c r="D1136" s="345"/>
      <c r="E1136" s="345"/>
      <c r="F1136" s="345"/>
      <c r="G1136" s="345"/>
      <c r="H1136" s="345"/>
      <c r="I1136" s="345"/>
    </row>
    <row r="1137" spans="1:9" ht="12.75">
      <c r="A1137" s="345"/>
      <c r="B1137" s="345"/>
      <c r="C1137" s="345"/>
      <c r="D1137" s="345"/>
      <c r="E1137" s="345"/>
      <c r="F1137" s="345"/>
      <c r="G1137" s="345"/>
      <c r="H1137" s="345"/>
      <c r="I1137" s="345"/>
    </row>
    <row r="1138" spans="1:9" ht="12.75">
      <c r="A1138" s="345"/>
      <c r="B1138" s="345"/>
      <c r="C1138" s="345"/>
      <c r="D1138" s="345"/>
      <c r="E1138" s="345"/>
      <c r="F1138" s="345"/>
      <c r="G1138" s="345"/>
      <c r="H1138" s="345"/>
      <c r="I1138" s="345"/>
    </row>
    <row r="1139" spans="1:9" ht="12.75">
      <c r="A1139" s="345"/>
      <c r="B1139" s="345"/>
      <c r="C1139" s="345"/>
      <c r="D1139" s="345"/>
      <c r="E1139" s="345"/>
      <c r="F1139" s="345"/>
      <c r="G1139" s="345"/>
      <c r="H1139" s="345"/>
      <c r="I1139" s="345"/>
    </row>
    <row r="1140" spans="1:9" ht="12.75">
      <c r="A1140" s="345"/>
      <c r="B1140" s="345"/>
      <c r="C1140" s="345"/>
      <c r="D1140" s="345"/>
      <c r="E1140" s="345"/>
      <c r="F1140" s="345"/>
      <c r="G1140" s="345"/>
      <c r="H1140" s="345"/>
      <c r="I1140" s="345"/>
    </row>
    <row r="1141" spans="1:9" ht="12.75">
      <c r="A1141" s="345"/>
      <c r="B1141" s="345"/>
      <c r="C1141" s="345"/>
      <c r="D1141" s="345"/>
      <c r="E1141" s="345"/>
      <c r="F1141" s="345"/>
      <c r="G1141" s="345"/>
      <c r="H1141" s="345"/>
      <c r="I1141" s="345"/>
    </row>
    <row r="1142" spans="1:9" ht="12.75">
      <c r="A1142" s="345"/>
      <c r="B1142" s="345"/>
      <c r="C1142" s="345"/>
      <c r="D1142" s="345"/>
      <c r="E1142" s="345"/>
      <c r="F1142" s="345"/>
      <c r="G1142" s="345"/>
      <c r="H1142" s="345"/>
      <c r="I1142" s="345"/>
    </row>
    <row r="1143" spans="1:9" ht="12.75">
      <c r="A1143" s="345"/>
      <c r="B1143" s="345"/>
      <c r="C1143" s="345"/>
      <c r="D1143" s="345"/>
      <c r="E1143" s="345"/>
      <c r="F1143" s="345"/>
      <c r="G1143" s="345"/>
      <c r="H1143" s="345"/>
      <c r="I1143" s="345"/>
    </row>
    <row r="1144" spans="1:9" ht="12.75">
      <c r="A1144" s="345"/>
      <c r="B1144" s="345"/>
      <c r="C1144" s="345"/>
      <c r="D1144" s="345"/>
      <c r="E1144" s="345"/>
      <c r="F1144" s="345"/>
      <c r="G1144" s="345"/>
      <c r="H1144" s="345"/>
      <c r="I1144" s="345"/>
    </row>
    <row r="1145" spans="1:9" ht="12.75">
      <c r="A1145" s="345"/>
      <c r="B1145" s="345"/>
      <c r="C1145" s="345"/>
      <c r="D1145" s="345"/>
      <c r="E1145" s="345"/>
      <c r="F1145" s="345"/>
      <c r="G1145" s="345"/>
      <c r="H1145" s="345"/>
      <c r="I1145" s="345"/>
    </row>
    <row r="1146" spans="1:9" ht="12.75">
      <c r="A1146" s="345"/>
      <c r="B1146" s="345"/>
      <c r="C1146" s="345"/>
      <c r="D1146" s="345"/>
      <c r="E1146" s="345"/>
      <c r="F1146" s="345"/>
      <c r="G1146" s="345"/>
      <c r="H1146" s="345"/>
      <c r="I1146" s="345"/>
    </row>
    <row r="1147" spans="1:9" ht="12.75">
      <c r="A1147" s="345"/>
      <c r="B1147" s="345"/>
      <c r="C1147" s="345"/>
      <c r="D1147" s="345"/>
      <c r="E1147" s="345"/>
      <c r="F1147" s="345"/>
      <c r="G1147" s="345"/>
      <c r="H1147" s="345"/>
      <c r="I1147" s="345"/>
    </row>
    <row r="1148" spans="1:9" ht="12.75">
      <c r="A1148" s="345"/>
      <c r="B1148" s="345"/>
      <c r="C1148" s="345"/>
      <c r="D1148" s="345"/>
      <c r="E1148" s="345"/>
      <c r="F1148" s="345"/>
      <c r="G1148" s="345"/>
      <c r="H1148" s="345"/>
      <c r="I1148" s="345"/>
    </row>
    <row r="1149" spans="1:9" ht="12.75">
      <c r="A1149" s="345"/>
      <c r="B1149" s="345"/>
      <c r="C1149" s="345"/>
      <c r="D1149" s="345"/>
      <c r="E1149" s="345"/>
      <c r="F1149" s="345"/>
      <c r="G1149" s="345"/>
      <c r="H1149" s="345"/>
      <c r="I1149" s="345"/>
    </row>
    <row r="1150" spans="1:9" ht="12.75">
      <c r="A1150" s="345"/>
      <c r="B1150" s="345"/>
      <c r="C1150" s="345"/>
      <c r="D1150" s="345"/>
      <c r="E1150" s="345"/>
      <c r="F1150" s="345"/>
      <c r="G1150" s="345"/>
      <c r="H1150" s="345"/>
      <c r="I1150" s="345"/>
    </row>
    <row r="1151" spans="1:9" ht="12.75">
      <c r="A1151" s="345"/>
      <c r="B1151" s="345"/>
      <c r="C1151" s="345"/>
      <c r="D1151" s="345"/>
      <c r="E1151" s="345"/>
      <c r="F1151" s="345"/>
      <c r="G1151" s="345"/>
      <c r="H1151" s="345"/>
      <c r="I1151" s="345"/>
    </row>
    <row r="1152" spans="1:9" ht="12.75">
      <c r="A1152" s="345"/>
      <c r="B1152" s="345"/>
      <c r="C1152" s="345"/>
      <c r="D1152" s="345"/>
      <c r="E1152" s="345"/>
      <c r="F1152" s="345"/>
      <c r="G1152" s="345"/>
      <c r="H1152" s="345"/>
      <c r="I1152" s="345"/>
    </row>
    <row r="1153" spans="1:9" ht="12.75">
      <c r="A1153" s="345"/>
      <c r="B1153" s="345"/>
      <c r="C1153" s="345"/>
      <c r="D1153" s="345"/>
      <c r="E1153" s="345"/>
      <c r="F1153" s="345"/>
      <c r="G1153" s="345"/>
      <c r="H1153" s="345"/>
      <c r="I1153" s="345"/>
    </row>
    <row r="1154" spans="1:9" ht="12.75">
      <c r="A1154" s="345"/>
      <c r="B1154" s="345"/>
      <c r="C1154" s="345"/>
      <c r="D1154" s="345"/>
      <c r="E1154" s="345"/>
      <c r="F1154" s="345"/>
      <c r="G1154" s="345"/>
      <c r="H1154" s="345"/>
      <c r="I1154" s="345"/>
    </row>
    <row r="1155" spans="1:9" ht="12.75">
      <c r="A1155" s="345"/>
      <c r="B1155" s="345"/>
      <c r="C1155" s="345"/>
      <c r="D1155" s="345"/>
      <c r="E1155" s="345"/>
      <c r="F1155" s="345"/>
      <c r="G1155" s="345"/>
      <c r="H1155" s="345"/>
      <c r="I1155" s="345"/>
    </row>
    <row r="1156" spans="1:9" ht="12.75">
      <c r="A1156" s="345"/>
      <c r="B1156" s="345"/>
      <c r="C1156" s="345"/>
      <c r="D1156" s="345"/>
      <c r="E1156" s="345"/>
      <c r="F1156" s="345"/>
      <c r="G1156" s="345"/>
      <c r="H1156" s="345"/>
      <c r="I1156" s="345"/>
    </row>
    <row r="1157" spans="1:9" ht="12.75">
      <c r="A1157" s="345"/>
      <c r="B1157" s="345"/>
      <c r="C1157" s="345"/>
      <c r="D1157" s="345"/>
      <c r="E1157" s="345"/>
      <c r="F1157" s="345"/>
      <c r="G1157" s="345"/>
      <c r="H1157" s="345"/>
      <c r="I1157" s="345"/>
    </row>
    <row r="1158" spans="1:9" ht="12.75">
      <c r="A1158" s="345"/>
      <c r="B1158" s="345"/>
      <c r="C1158" s="345"/>
      <c r="D1158" s="345"/>
      <c r="E1158" s="345"/>
      <c r="F1158" s="345"/>
      <c r="G1158" s="345"/>
      <c r="H1158" s="345"/>
      <c r="I1158" s="345"/>
    </row>
    <row r="1159" spans="1:9" ht="12.75">
      <c r="A1159" s="345"/>
      <c r="B1159" s="345"/>
      <c r="C1159" s="345"/>
      <c r="D1159" s="345"/>
      <c r="E1159" s="345"/>
      <c r="F1159" s="345"/>
      <c r="G1159" s="345"/>
      <c r="H1159" s="345"/>
      <c r="I1159" s="345"/>
    </row>
    <row r="1160" spans="1:9" ht="12.75">
      <c r="A1160" s="345"/>
      <c r="B1160" s="345"/>
      <c r="C1160" s="345"/>
      <c r="D1160" s="345"/>
      <c r="E1160" s="345"/>
      <c r="F1160" s="345"/>
      <c r="G1160" s="345"/>
      <c r="H1160" s="345"/>
      <c r="I1160" s="345"/>
    </row>
    <row r="1161" spans="1:9" ht="12.75">
      <c r="A1161" s="345"/>
      <c r="B1161" s="345"/>
      <c r="C1161" s="345"/>
      <c r="D1161" s="345"/>
      <c r="E1161" s="345"/>
      <c r="F1161" s="345"/>
      <c r="G1161" s="345"/>
      <c r="H1161" s="345"/>
      <c r="I1161" s="345"/>
    </row>
    <row r="1162" spans="1:9" ht="12.75">
      <c r="A1162" s="345"/>
      <c r="B1162" s="345"/>
      <c r="C1162" s="345"/>
      <c r="D1162" s="345"/>
      <c r="E1162" s="345"/>
      <c r="F1162" s="345"/>
      <c r="G1162" s="345"/>
      <c r="H1162" s="345"/>
      <c r="I1162" s="345"/>
    </row>
    <row r="1163" spans="1:9" ht="12.75">
      <c r="A1163" s="345"/>
      <c r="B1163" s="345"/>
      <c r="C1163" s="345"/>
      <c r="D1163" s="345"/>
      <c r="E1163" s="345"/>
      <c r="F1163" s="345"/>
      <c r="G1163" s="345"/>
      <c r="H1163" s="345"/>
      <c r="I1163" s="345"/>
    </row>
    <row r="1164" spans="1:9" ht="12.75">
      <c r="A1164" s="345"/>
      <c r="B1164" s="345"/>
      <c r="C1164" s="345"/>
      <c r="D1164" s="345"/>
      <c r="E1164" s="345"/>
      <c r="F1164" s="345"/>
      <c r="G1164" s="345"/>
      <c r="H1164" s="345"/>
      <c r="I1164" s="345"/>
    </row>
    <row r="1165" spans="1:9" ht="12.75">
      <c r="A1165" s="345"/>
      <c r="B1165" s="345"/>
      <c r="C1165" s="345"/>
      <c r="D1165" s="345"/>
      <c r="E1165" s="345"/>
      <c r="F1165" s="345"/>
      <c r="G1165" s="345"/>
      <c r="H1165" s="345"/>
      <c r="I1165" s="345"/>
    </row>
    <row r="1166" spans="1:9" ht="12.75">
      <c r="A1166" s="345"/>
      <c r="B1166" s="345"/>
      <c r="C1166" s="345"/>
      <c r="D1166" s="345"/>
      <c r="E1166" s="345"/>
      <c r="F1166" s="345"/>
      <c r="G1166" s="345"/>
      <c r="H1166" s="345"/>
      <c r="I1166" s="345"/>
    </row>
    <row r="1167" spans="1:9" ht="12.75">
      <c r="A1167" s="345"/>
      <c r="B1167" s="345"/>
      <c r="C1167" s="345"/>
      <c r="D1167" s="345"/>
      <c r="E1167" s="345"/>
      <c r="F1167" s="345"/>
      <c r="G1167" s="345"/>
      <c r="H1167" s="345"/>
      <c r="I1167" s="345"/>
    </row>
    <row r="1168" spans="1:9" ht="12.75">
      <c r="A1168" s="345"/>
      <c r="B1168" s="345"/>
      <c r="C1168" s="345"/>
      <c r="D1168" s="345"/>
      <c r="E1168" s="345"/>
      <c r="F1168" s="345"/>
      <c r="G1168" s="345"/>
      <c r="H1168" s="345"/>
      <c r="I1168" s="345"/>
    </row>
    <row r="1169" spans="1:9" ht="12.75">
      <c r="A1169" s="345"/>
      <c r="B1169" s="345"/>
      <c r="C1169" s="345"/>
      <c r="D1169" s="345"/>
      <c r="E1169" s="345"/>
      <c r="F1169" s="345"/>
      <c r="G1169" s="345"/>
      <c r="H1169" s="345"/>
      <c r="I1169" s="345"/>
    </row>
    <row r="1170" spans="1:9" ht="12.75">
      <c r="A1170" s="345"/>
      <c r="B1170" s="345"/>
      <c r="C1170" s="345"/>
      <c r="D1170" s="345"/>
      <c r="E1170" s="345"/>
      <c r="F1170" s="345"/>
      <c r="G1170" s="345"/>
      <c r="H1170" s="345"/>
      <c r="I1170" s="345"/>
    </row>
    <row r="1171" spans="1:9" ht="12.75">
      <c r="A1171" s="345"/>
      <c r="B1171" s="345"/>
      <c r="C1171" s="345"/>
      <c r="D1171" s="345"/>
      <c r="E1171" s="345"/>
      <c r="F1171" s="345"/>
      <c r="G1171" s="345"/>
      <c r="H1171" s="345"/>
      <c r="I1171" s="345"/>
    </row>
    <row r="1172" spans="1:9" ht="12.75">
      <c r="A1172" s="345"/>
      <c r="B1172" s="345"/>
      <c r="C1172" s="345"/>
      <c r="D1172" s="345"/>
      <c r="E1172" s="345"/>
      <c r="F1172" s="345"/>
      <c r="G1172" s="345"/>
      <c r="H1172" s="345"/>
      <c r="I1172" s="345"/>
    </row>
    <row r="1173" spans="1:9" ht="12.75">
      <c r="A1173" s="345"/>
      <c r="B1173" s="345"/>
      <c r="C1173" s="345"/>
      <c r="D1173" s="345"/>
      <c r="E1173" s="345"/>
      <c r="F1173" s="345"/>
      <c r="G1173" s="345"/>
      <c r="H1173" s="345"/>
      <c r="I1173" s="345"/>
    </row>
    <row r="1174" spans="1:9" ht="12.75">
      <c r="A1174" s="345"/>
      <c r="B1174" s="345"/>
      <c r="C1174" s="345"/>
      <c r="D1174" s="345"/>
      <c r="E1174" s="345"/>
      <c r="F1174" s="345"/>
      <c r="G1174" s="345"/>
      <c r="H1174" s="345"/>
      <c r="I1174" s="345"/>
    </row>
    <row r="1175" spans="1:9" ht="12.75">
      <c r="A1175" s="345"/>
      <c r="B1175" s="345"/>
      <c r="C1175" s="345"/>
      <c r="D1175" s="345"/>
      <c r="E1175" s="345"/>
      <c r="F1175" s="345"/>
      <c r="G1175" s="345"/>
      <c r="H1175" s="345"/>
      <c r="I1175" s="345"/>
    </row>
    <row r="1176" spans="1:9" ht="12.75">
      <c r="A1176" s="345"/>
      <c r="B1176" s="345"/>
      <c r="C1176" s="345"/>
      <c r="D1176" s="345"/>
      <c r="E1176" s="345"/>
      <c r="F1176" s="345"/>
      <c r="G1176" s="345"/>
      <c r="H1176" s="345"/>
      <c r="I1176" s="345"/>
    </row>
    <row r="1177" spans="1:9" ht="12.75">
      <c r="A1177" s="345"/>
      <c r="B1177" s="345"/>
      <c r="C1177" s="345"/>
      <c r="D1177" s="345"/>
      <c r="E1177" s="345"/>
      <c r="F1177" s="345"/>
      <c r="G1177" s="345"/>
      <c r="H1177" s="345"/>
      <c r="I1177" s="345"/>
    </row>
    <row r="1178" spans="1:9" ht="12.75">
      <c r="A1178" s="345"/>
      <c r="B1178" s="345"/>
      <c r="C1178" s="345"/>
      <c r="D1178" s="345"/>
      <c r="E1178" s="345"/>
      <c r="F1178" s="345"/>
      <c r="G1178" s="345"/>
      <c r="H1178" s="345"/>
      <c r="I1178" s="345"/>
    </row>
    <row r="1179" spans="1:9" ht="12.75">
      <c r="A1179" s="345"/>
      <c r="B1179" s="345"/>
      <c r="C1179" s="345"/>
      <c r="D1179" s="345"/>
      <c r="E1179" s="345"/>
      <c r="F1179" s="345"/>
      <c r="G1179" s="345"/>
      <c r="H1179" s="345"/>
      <c r="I1179" s="345"/>
    </row>
    <row r="1180" spans="1:9" ht="12.75">
      <c r="A1180" s="345"/>
      <c r="B1180" s="345"/>
      <c r="C1180" s="345"/>
      <c r="D1180" s="345"/>
      <c r="E1180" s="345"/>
      <c r="F1180" s="345"/>
      <c r="G1180" s="345"/>
      <c r="H1180" s="345"/>
      <c r="I1180" s="345"/>
    </row>
    <row r="1181" spans="1:9" ht="12.75">
      <c r="A1181" s="345"/>
      <c r="B1181" s="345"/>
      <c r="C1181" s="345"/>
      <c r="D1181" s="345"/>
      <c r="E1181" s="345"/>
      <c r="F1181" s="345"/>
      <c r="G1181" s="345"/>
      <c r="H1181" s="345"/>
      <c r="I1181" s="345"/>
    </row>
    <row r="1182" spans="1:9" ht="12.75">
      <c r="A1182" s="345"/>
      <c r="B1182" s="345"/>
      <c r="C1182" s="345"/>
      <c r="D1182" s="345"/>
      <c r="E1182" s="345"/>
      <c r="F1182" s="345"/>
      <c r="G1182" s="345"/>
      <c r="H1182" s="345"/>
      <c r="I1182" s="345"/>
    </row>
    <row r="1183" spans="1:9" ht="12.75">
      <c r="A1183" s="345"/>
      <c r="B1183" s="345"/>
      <c r="C1183" s="345"/>
      <c r="D1183" s="345"/>
      <c r="E1183" s="345"/>
      <c r="F1183" s="345"/>
      <c r="G1183" s="345"/>
      <c r="H1183" s="345"/>
      <c r="I1183" s="345"/>
    </row>
    <row r="1184" spans="1:9" ht="12.75">
      <c r="A1184" s="345"/>
      <c r="B1184" s="345"/>
      <c r="C1184" s="345"/>
      <c r="D1184" s="345"/>
      <c r="E1184" s="345"/>
      <c r="F1184" s="345"/>
      <c r="G1184" s="345"/>
      <c r="H1184" s="345"/>
      <c r="I1184" s="345"/>
    </row>
    <row r="1185" spans="1:9" ht="12.75">
      <c r="A1185" s="345"/>
      <c r="B1185" s="345"/>
      <c r="C1185" s="345"/>
      <c r="D1185" s="345"/>
      <c r="E1185" s="345"/>
      <c r="F1185" s="345"/>
      <c r="G1185" s="345"/>
      <c r="H1185" s="345"/>
      <c r="I1185" s="345"/>
    </row>
    <row r="1186" spans="1:9" ht="12.75">
      <c r="A1186" s="345"/>
      <c r="B1186" s="345"/>
      <c r="C1186" s="345"/>
      <c r="D1186" s="345"/>
      <c r="E1186" s="345"/>
      <c r="F1186" s="345"/>
      <c r="G1186" s="345"/>
      <c r="H1186" s="345"/>
      <c r="I1186" s="345"/>
    </row>
    <row r="1187" spans="1:9" ht="12.75">
      <c r="A1187" s="345"/>
      <c r="B1187" s="345"/>
      <c r="C1187" s="345"/>
      <c r="D1187" s="345"/>
      <c r="E1187" s="345"/>
      <c r="F1187" s="345"/>
      <c r="G1187" s="345"/>
      <c r="H1187" s="345"/>
      <c r="I1187" s="345"/>
    </row>
    <row r="1188" spans="1:9" ht="12.75">
      <c r="A1188" s="345"/>
      <c r="B1188" s="345"/>
      <c r="C1188" s="345"/>
      <c r="D1188" s="345"/>
      <c r="E1188" s="345"/>
      <c r="F1188" s="345"/>
      <c r="G1188" s="345"/>
      <c r="H1188" s="345"/>
      <c r="I1188" s="345"/>
    </row>
    <row r="1189" spans="1:9" ht="12.75">
      <c r="A1189" s="345"/>
      <c r="B1189" s="345"/>
      <c r="C1189" s="345"/>
      <c r="D1189" s="345"/>
      <c r="E1189" s="345"/>
      <c r="F1189" s="345"/>
      <c r="G1189" s="345"/>
      <c r="H1189" s="345"/>
      <c r="I1189" s="345"/>
    </row>
    <row r="1190" spans="1:9" ht="12.75">
      <c r="A1190" s="345"/>
      <c r="B1190" s="345"/>
      <c r="C1190" s="345"/>
      <c r="D1190" s="345"/>
      <c r="E1190" s="345"/>
      <c r="F1190" s="345"/>
      <c r="G1190" s="345"/>
      <c r="H1190" s="345"/>
      <c r="I1190" s="345"/>
    </row>
    <row r="1191" spans="1:9" ht="12.75">
      <c r="A1191" s="345"/>
      <c r="B1191" s="345"/>
      <c r="C1191" s="345"/>
      <c r="D1191" s="345"/>
      <c r="E1191" s="345"/>
      <c r="F1191" s="345"/>
      <c r="G1191" s="345"/>
      <c r="H1191" s="345"/>
      <c r="I1191" s="345"/>
    </row>
    <row r="1192" spans="1:9" ht="12.75">
      <c r="A1192" s="345"/>
      <c r="B1192" s="345"/>
      <c r="C1192" s="345"/>
      <c r="D1192" s="345"/>
      <c r="E1192" s="345"/>
      <c r="F1192" s="345"/>
      <c r="G1192" s="345"/>
      <c r="H1192" s="345"/>
      <c r="I1192" s="345"/>
    </row>
    <row r="1193" spans="1:9" ht="12.75">
      <c r="A1193" s="345"/>
      <c r="B1193" s="345"/>
      <c r="C1193" s="345"/>
      <c r="D1193" s="345"/>
      <c r="E1193" s="345"/>
      <c r="F1193" s="345"/>
      <c r="G1193" s="345"/>
      <c r="H1193" s="345"/>
      <c r="I1193" s="345"/>
    </row>
    <row r="1194" spans="1:9" ht="12.75">
      <c r="A1194" s="345"/>
      <c r="B1194" s="345"/>
      <c r="C1194" s="345"/>
      <c r="D1194" s="345"/>
      <c r="E1194" s="345"/>
      <c r="F1194" s="345"/>
      <c r="G1194" s="345"/>
      <c r="H1194" s="345"/>
      <c r="I1194" s="345"/>
    </row>
    <row r="1195" spans="1:9" ht="12.75">
      <c r="A1195" s="345"/>
      <c r="B1195" s="345"/>
      <c r="C1195" s="345"/>
      <c r="D1195" s="345"/>
      <c r="E1195" s="345"/>
      <c r="F1195" s="345"/>
      <c r="G1195" s="345"/>
      <c r="H1195" s="345"/>
      <c r="I1195" s="345"/>
    </row>
    <row r="1196" spans="1:9" ht="12.75">
      <c r="A1196" s="345"/>
      <c r="B1196" s="345"/>
      <c r="C1196" s="345"/>
      <c r="D1196" s="345"/>
      <c r="E1196" s="345"/>
      <c r="F1196" s="345"/>
      <c r="G1196" s="345"/>
      <c r="H1196" s="345"/>
      <c r="I1196" s="345"/>
    </row>
    <row r="1197" spans="1:9" ht="12.75">
      <c r="A1197" s="345"/>
      <c r="B1197" s="345"/>
      <c r="C1197" s="345"/>
      <c r="D1197" s="345"/>
      <c r="E1197" s="345"/>
      <c r="F1197" s="345"/>
      <c r="G1197" s="345"/>
      <c r="H1197" s="345"/>
      <c r="I1197" s="345"/>
    </row>
    <row r="1198" spans="1:9" ht="12.75">
      <c r="A1198" s="345"/>
      <c r="B1198" s="345"/>
      <c r="C1198" s="345"/>
      <c r="D1198" s="345"/>
      <c r="E1198" s="345"/>
      <c r="F1198" s="345"/>
      <c r="G1198" s="345"/>
      <c r="H1198" s="345"/>
      <c r="I1198" s="345"/>
    </row>
    <row r="1199" spans="1:9" ht="12.75">
      <c r="A1199" s="345"/>
      <c r="B1199" s="345"/>
      <c r="C1199" s="345"/>
      <c r="D1199" s="345"/>
      <c r="E1199" s="345"/>
      <c r="F1199" s="345"/>
      <c r="G1199" s="345"/>
      <c r="H1199" s="345"/>
      <c r="I1199" s="345"/>
    </row>
    <row r="1200" spans="1:9" ht="12.75">
      <c r="A1200" s="345"/>
      <c r="B1200" s="345"/>
      <c r="C1200" s="345"/>
      <c r="D1200" s="345"/>
      <c r="E1200" s="345"/>
      <c r="F1200" s="345"/>
      <c r="G1200" s="345"/>
      <c r="H1200" s="345"/>
      <c r="I1200" s="345"/>
    </row>
    <row r="1201" spans="1:9" ht="12.75">
      <c r="A1201" s="345"/>
      <c r="B1201" s="345"/>
      <c r="C1201" s="345"/>
      <c r="D1201" s="345"/>
      <c r="E1201" s="345"/>
      <c r="F1201" s="345"/>
      <c r="G1201" s="345"/>
      <c r="H1201" s="345"/>
      <c r="I1201" s="345"/>
    </row>
    <row r="1202" spans="1:9" ht="12.75">
      <c r="A1202" s="345"/>
      <c r="B1202" s="345"/>
      <c r="C1202" s="345"/>
      <c r="D1202" s="345"/>
      <c r="E1202" s="345"/>
      <c r="F1202" s="345"/>
      <c r="G1202" s="345"/>
      <c r="H1202" s="345"/>
      <c r="I1202" s="345"/>
    </row>
    <row r="1203" spans="1:9" ht="12.75">
      <c r="A1203" s="345"/>
      <c r="B1203" s="345"/>
      <c r="C1203" s="345"/>
      <c r="D1203" s="345"/>
      <c r="E1203" s="345"/>
      <c r="F1203" s="345"/>
      <c r="G1203" s="345"/>
      <c r="H1203" s="345"/>
      <c r="I1203" s="345"/>
    </row>
    <row r="1204" spans="1:9" ht="12.75">
      <c r="A1204" s="345"/>
      <c r="B1204" s="345"/>
      <c r="C1204" s="345"/>
      <c r="D1204" s="345"/>
      <c r="E1204" s="345"/>
      <c r="F1204" s="345"/>
      <c r="G1204" s="345"/>
      <c r="H1204" s="345"/>
      <c r="I1204" s="345"/>
    </row>
    <row r="1205" spans="1:9" ht="12.75">
      <c r="A1205" s="345"/>
      <c r="B1205" s="345"/>
      <c r="C1205" s="345"/>
      <c r="D1205" s="345"/>
      <c r="E1205" s="345"/>
      <c r="F1205" s="345"/>
      <c r="G1205" s="345"/>
      <c r="H1205" s="345"/>
      <c r="I1205" s="345"/>
    </row>
    <row r="1206" spans="1:9" ht="12.75">
      <c r="A1206" s="345"/>
      <c r="B1206" s="345"/>
      <c r="C1206" s="345"/>
      <c r="D1206" s="345"/>
      <c r="E1206" s="345"/>
      <c r="F1206" s="345"/>
      <c r="G1206" s="345"/>
      <c r="H1206" s="345"/>
      <c r="I1206" s="345"/>
    </row>
    <row r="1207" spans="1:9" ht="12.75">
      <c r="A1207" s="345"/>
      <c r="B1207" s="345"/>
      <c r="C1207" s="345"/>
      <c r="D1207" s="345"/>
      <c r="E1207" s="345"/>
      <c r="F1207" s="345"/>
      <c r="G1207" s="345"/>
      <c r="H1207" s="345"/>
      <c r="I1207" s="345"/>
    </row>
    <row r="1208" spans="1:9" ht="12.75">
      <c r="A1208" s="345"/>
      <c r="B1208" s="345"/>
      <c r="C1208" s="345"/>
      <c r="D1208" s="345"/>
      <c r="E1208" s="345"/>
      <c r="F1208" s="345"/>
      <c r="G1208" s="345"/>
      <c r="H1208" s="345"/>
      <c r="I1208" s="345"/>
    </row>
    <row r="1209" spans="1:9" ht="12.75">
      <c r="A1209" s="345"/>
      <c r="B1209" s="345"/>
      <c r="C1209" s="345"/>
      <c r="D1209" s="345"/>
      <c r="E1209" s="345"/>
      <c r="F1209" s="345"/>
      <c r="G1209" s="345"/>
      <c r="H1209" s="345"/>
      <c r="I1209" s="345"/>
    </row>
    <row r="1210" spans="1:9" ht="12.75">
      <c r="A1210" s="345"/>
      <c r="B1210" s="345"/>
      <c r="C1210" s="345"/>
      <c r="D1210" s="345"/>
      <c r="E1210" s="345"/>
      <c r="F1210" s="345"/>
      <c r="G1210" s="345"/>
      <c r="H1210" s="345"/>
      <c r="I1210" s="345"/>
    </row>
    <row r="1211" spans="1:9" ht="12.75">
      <c r="A1211" s="345"/>
      <c r="B1211" s="345"/>
      <c r="C1211" s="345"/>
      <c r="D1211" s="345"/>
      <c r="E1211" s="345"/>
      <c r="F1211" s="345"/>
      <c r="G1211" s="345"/>
      <c r="H1211" s="345"/>
      <c r="I1211" s="345"/>
    </row>
    <row r="1212" spans="1:9" ht="12.75">
      <c r="A1212" s="345"/>
      <c r="B1212" s="345"/>
      <c r="C1212" s="345"/>
      <c r="D1212" s="345"/>
      <c r="E1212" s="345"/>
      <c r="F1212" s="345"/>
      <c r="G1212" s="345"/>
      <c r="H1212" s="345"/>
      <c r="I1212" s="345"/>
    </row>
    <row r="1213" spans="1:9" ht="12.75">
      <c r="A1213" s="345"/>
      <c r="B1213" s="345"/>
      <c r="C1213" s="345"/>
      <c r="D1213" s="345"/>
      <c r="E1213" s="345"/>
      <c r="F1213" s="345"/>
      <c r="G1213" s="345"/>
      <c r="H1213" s="345"/>
      <c r="I1213" s="345"/>
    </row>
    <row r="1214" spans="1:9" ht="12.75">
      <c r="A1214" s="345"/>
      <c r="B1214" s="345"/>
      <c r="C1214" s="345"/>
      <c r="D1214" s="345"/>
      <c r="E1214" s="345"/>
      <c r="F1214" s="345"/>
      <c r="G1214" s="345"/>
      <c r="H1214" s="345"/>
      <c r="I1214" s="345"/>
    </row>
    <row r="1215" spans="1:9" ht="12.75">
      <c r="A1215" s="345"/>
      <c r="B1215" s="345"/>
      <c r="C1215" s="345"/>
      <c r="D1215" s="345"/>
      <c r="E1215" s="345"/>
      <c r="F1215" s="345"/>
      <c r="G1215" s="345"/>
      <c r="H1215" s="345"/>
      <c r="I1215" s="345"/>
    </row>
    <row r="1216" spans="1:9" ht="12.75">
      <c r="A1216" s="345"/>
      <c r="B1216" s="345"/>
      <c r="C1216" s="345"/>
      <c r="D1216" s="345"/>
      <c r="E1216" s="345"/>
      <c r="F1216" s="345"/>
      <c r="G1216" s="345"/>
      <c r="H1216" s="345"/>
      <c r="I1216" s="345"/>
    </row>
    <row r="1217" spans="1:9" ht="12.75">
      <c r="A1217" s="345"/>
      <c r="B1217" s="345"/>
      <c r="C1217" s="345"/>
      <c r="D1217" s="345"/>
      <c r="E1217" s="345"/>
      <c r="F1217" s="345"/>
      <c r="G1217" s="345"/>
      <c r="H1217" s="345"/>
      <c r="I1217" s="345"/>
    </row>
    <row r="1218" spans="1:9" ht="12.75">
      <c r="A1218" s="345"/>
      <c r="B1218" s="345"/>
      <c r="C1218" s="345"/>
      <c r="D1218" s="345"/>
      <c r="E1218" s="345"/>
      <c r="F1218" s="345"/>
      <c r="G1218" s="345"/>
      <c r="H1218" s="345"/>
      <c r="I1218" s="345"/>
    </row>
    <row r="1219" spans="1:9" ht="12.75">
      <c r="A1219" s="345"/>
      <c r="B1219" s="345"/>
      <c r="C1219" s="345"/>
      <c r="D1219" s="345"/>
      <c r="E1219" s="345"/>
      <c r="F1219" s="345"/>
      <c r="G1219" s="345"/>
      <c r="H1219" s="345"/>
      <c r="I1219" s="345"/>
    </row>
    <row r="1220" spans="1:9" ht="12.75">
      <c r="A1220" s="345"/>
      <c r="B1220" s="345"/>
      <c r="C1220" s="345"/>
      <c r="D1220" s="345"/>
      <c r="E1220" s="345"/>
      <c r="F1220" s="345"/>
      <c r="G1220" s="345"/>
      <c r="H1220" s="345"/>
      <c r="I1220" s="345"/>
    </row>
    <row r="1221" spans="1:9" ht="12.75">
      <c r="A1221" s="345"/>
      <c r="B1221" s="345"/>
      <c r="C1221" s="345"/>
      <c r="D1221" s="345"/>
      <c r="E1221" s="345"/>
      <c r="F1221" s="345"/>
      <c r="G1221" s="345"/>
      <c r="H1221" s="345"/>
      <c r="I1221" s="345"/>
    </row>
    <row r="1222" spans="1:9" ht="12.75">
      <c r="A1222" s="345"/>
      <c r="B1222" s="345"/>
      <c r="C1222" s="345"/>
      <c r="D1222" s="345"/>
      <c r="E1222" s="345"/>
      <c r="F1222" s="345"/>
      <c r="G1222" s="345"/>
      <c r="H1222" s="345"/>
      <c r="I1222" s="345"/>
    </row>
    <row r="1223" spans="1:9" ht="12.75">
      <c r="A1223" s="345"/>
      <c r="B1223" s="345"/>
      <c r="C1223" s="345"/>
      <c r="D1223" s="345"/>
      <c r="E1223" s="345"/>
      <c r="F1223" s="345"/>
      <c r="G1223" s="345"/>
      <c r="H1223" s="345"/>
      <c r="I1223" s="345"/>
    </row>
    <row r="1224" spans="1:9" ht="12.75">
      <c r="A1224" s="345"/>
      <c r="B1224" s="345"/>
      <c r="C1224" s="345"/>
      <c r="D1224" s="345"/>
      <c r="E1224" s="345"/>
      <c r="F1224" s="345"/>
      <c r="G1224" s="345"/>
      <c r="H1224" s="345"/>
      <c r="I1224" s="345"/>
    </row>
    <row r="1225" spans="1:9" ht="12.75">
      <c r="A1225" s="345"/>
      <c r="B1225" s="345"/>
      <c r="C1225" s="345"/>
      <c r="D1225" s="345"/>
      <c r="E1225" s="345"/>
      <c r="F1225" s="345"/>
      <c r="G1225" s="345"/>
      <c r="H1225" s="345"/>
      <c r="I1225" s="345"/>
    </row>
    <row r="1226" spans="1:9" ht="12.75">
      <c r="A1226" s="345"/>
      <c r="B1226" s="345"/>
      <c r="C1226" s="345"/>
      <c r="D1226" s="345"/>
      <c r="E1226" s="345"/>
      <c r="F1226" s="345"/>
      <c r="G1226" s="345"/>
      <c r="H1226" s="345"/>
      <c r="I1226" s="345"/>
    </row>
    <row r="1227" spans="1:9" ht="12.75">
      <c r="A1227" s="345"/>
      <c r="B1227" s="345"/>
      <c r="C1227" s="345"/>
      <c r="D1227" s="345"/>
      <c r="E1227" s="345"/>
      <c r="F1227" s="345"/>
      <c r="G1227" s="345"/>
      <c r="H1227" s="345"/>
      <c r="I1227" s="345"/>
    </row>
    <row r="1228" spans="1:9" ht="12.75">
      <c r="A1228" s="345"/>
      <c r="B1228" s="345"/>
      <c r="C1228" s="345"/>
      <c r="D1228" s="345"/>
      <c r="E1228" s="345"/>
      <c r="F1228" s="345"/>
      <c r="G1228" s="345"/>
      <c r="H1228" s="345"/>
      <c r="I1228" s="345"/>
    </row>
    <row r="1229" spans="1:9" ht="12.75">
      <c r="A1229" s="345"/>
      <c r="B1229" s="345"/>
      <c r="C1229" s="345"/>
      <c r="D1229" s="345"/>
      <c r="E1229" s="345"/>
      <c r="F1229" s="345"/>
      <c r="G1229" s="345"/>
      <c r="H1229" s="345"/>
      <c r="I1229" s="345"/>
    </row>
    <row r="1230" spans="1:9" ht="12.75">
      <c r="A1230" s="345"/>
      <c r="B1230" s="345"/>
      <c r="C1230" s="345"/>
      <c r="D1230" s="345"/>
      <c r="E1230" s="345"/>
      <c r="F1230" s="345"/>
      <c r="G1230" s="345"/>
      <c r="H1230" s="345"/>
      <c r="I1230" s="345"/>
    </row>
    <row r="1231" spans="1:9" ht="12.75">
      <c r="A1231" s="345"/>
      <c r="B1231" s="345"/>
      <c r="C1231" s="345"/>
      <c r="D1231" s="345"/>
      <c r="E1231" s="345"/>
      <c r="F1231" s="345"/>
      <c r="G1231" s="345"/>
      <c r="H1231" s="345"/>
      <c r="I1231" s="345"/>
    </row>
    <row r="1232" spans="1:9" ht="12.75">
      <c r="A1232" s="345"/>
      <c r="B1232" s="345"/>
      <c r="C1232" s="345"/>
      <c r="D1232" s="345"/>
      <c r="E1232" s="345"/>
      <c r="F1232" s="345"/>
      <c r="G1232" s="345"/>
      <c r="H1232" s="345"/>
      <c r="I1232" s="345"/>
    </row>
    <row r="1233" spans="1:9" ht="12.75">
      <c r="A1233" s="345"/>
      <c r="B1233" s="345"/>
      <c r="C1233" s="345"/>
      <c r="D1233" s="345"/>
      <c r="E1233" s="345"/>
      <c r="F1233" s="345"/>
      <c r="G1233" s="345"/>
      <c r="H1233" s="345"/>
      <c r="I1233" s="345"/>
    </row>
    <row r="1234" spans="1:9" ht="12.75">
      <c r="A1234" s="345"/>
      <c r="B1234" s="345"/>
      <c r="C1234" s="345"/>
      <c r="D1234" s="345"/>
      <c r="E1234" s="345"/>
      <c r="F1234" s="345"/>
      <c r="G1234" s="345"/>
      <c r="H1234" s="345"/>
      <c r="I1234" s="345"/>
    </row>
    <row r="1235" spans="1:9" ht="12.75">
      <c r="A1235" s="345"/>
      <c r="B1235" s="345"/>
      <c r="C1235" s="345"/>
      <c r="D1235" s="345"/>
      <c r="E1235" s="345"/>
      <c r="F1235" s="345"/>
      <c r="G1235" s="345"/>
      <c r="H1235" s="345"/>
      <c r="I1235" s="345"/>
    </row>
    <row r="1236" spans="1:9" ht="12.75">
      <c r="A1236" s="345"/>
      <c r="B1236" s="345"/>
      <c r="C1236" s="345"/>
      <c r="D1236" s="345"/>
      <c r="E1236" s="345"/>
      <c r="F1236" s="345"/>
      <c r="G1236" s="345"/>
      <c r="H1236" s="345"/>
      <c r="I1236" s="345"/>
    </row>
    <row r="1237" spans="1:9" ht="12.75">
      <c r="A1237" s="345"/>
      <c r="B1237" s="345"/>
      <c r="C1237" s="345"/>
      <c r="D1237" s="345"/>
      <c r="E1237" s="345"/>
      <c r="F1237" s="345"/>
      <c r="G1237" s="345"/>
      <c r="H1237" s="345"/>
      <c r="I1237" s="345"/>
    </row>
    <row r="1238" spans="1:9" ht="12.75">
      <c r="A1238" s="345"/>
      <c r="B1238" s="345"/>
      <c r="C1238" s="345"/>
      <c r="D1238" s="345"/>
      <c r="E1238" s="345"/>
      <c r="F1238" s="345"/>
      <c r="G1238" s="345"/>
      <c r="H1238" s="345"/>
      <c r="I1238" s="345"/>
    </row>
    <row r="1239" spans="1:9" ht="12.75">
      <c r="A1239" s="345"/>
      <c r="B1239" s="345"/>
      <c r="C1239" s="345"/>
      <c r="D1239" s="345"/>
      <c r="E1239" s="345"/>
      <c r="F1239" s="345"/>
      <c r="G1239" s="345"/>
      <c r="H1239" s="345"/>
      <c r="I1239" s="345"/>
    </row>
    <row r="1240" spans="1:9" ht="12.75">
      <c r="A1240" s="345"/>
      <c r="B1240" s="345"/>
      <c r="C1240" s="345"/>
      <c r="D1240" s="345"/>
      <c r="E1240" s="345"/>
      <c r="F1240" s="345"/>
      <c r="G1240" s="345"/>
      <c r="H1240" s="345"/>
      <c r="I1240" s="345"/>
    </row>
    <row r="1241" spans="1:9" ht="12.75">
      <c r="A1241" s="345"/>
      <c r="B1241" s="345"/>
      <c r="C1241" s="345"/>
      <c r="D1241" s="345"/>
      <c r="E1241" s="345"/>
      <c r="F1241" s="345"/>
      <c r="G1241" s="345"/>
      <c r="H1241" s="345"/>
      <c r="I1241" s="345"/>
    </row>
    <row r="1242" spans="1:9" ht="12.75">
      <c r="A1242" s="345"/>
      <c r="B1242" s="345"/>
      <c r="C1242" s="345"/>
      <c r="D1242" s="345"/>
      <c r="E1242" s="345"/>
      <c r="F1242" s="345"/>
      <c r="G1242" s="345"/>
      <c r="H1242" s="345"/>
      <c r="I1242" s="345"/>
    </row>
    <row r="1243" spans="1:9" ht="12.75">
      <c r="A1243" s="345"/>
      <c r="B1243" s="345"/>
      <c r="C1243" s="345"/>
      <c r="D1243" s="345"/>
      <c r="E1243" s="345"/>
      <c r="F1243" s="345"/>
      <c r="G1243" s="345"/>
      <c r="H1243" s="345"/>
      <c r="I1243" s="345"/>
    </row>
    <row r="1244" spans="1:9" ht="12.75">
      <c r="A1244" s="345"/>
      <c r="B1244" s="345"/>
      <c r="C1244" s="345"/>
      <c r="D1244" s="345"/>
      <c r="E1244" s="345"/>
      <c r="F1244" s="345"/>
      <c r="G1244" s="345"/>
      <c r="H1244" s="345"/>
      <c r="I1244" s="345"/>
    </row>
    <row r="1245" spans="1:9" ht="12.75">
      <c r="A1245" s="345"/>
      <c r="B1245" s="345"/>
      <c r="C1245" s="345"/>
      <c r="D1245" s="345"/>
      <c r="E1245" s="345"/>
      <c r="F1245" s="345"/>
      <c r="G1245" s="345"/>
      <c r="H1245" s="345"/>
      <c r="I1245" s="345"/>
    </row>
    <row r="1246" spans="1:9" ht="12.75">
      <c r="A1246" s="345"/>
      <c r="B1246" s="345"/>
      <c r="C1246" s="345"/>
      <c r="D1246" s="345"/>
      <c r="E1246" s="345"/>
      <c r="F1246" s="345"/>
      <c r="G1246" s="345"/>
      <c r="H1246" s="345"/>
      <c r="I1246" s="345"/>
    </row>
    <row r="1247" spans="1:9" ht="12.75">
      <c r="A1247" s="345"/>
      <c r="B1247" s="345"/>
      <c r="C1247" s="345"/>
      <c r="D1247" s="345"/>
      <c r="E1247" s="345"/>
      <c r="F1247" s="345"/>
      <c r="G1247" s="345"/>
      <c r="H1247" s="345"/>
      <c r="I1247" s="345"/>
    </row>
    <row r="1248" spans="1:9" ht="12.75">
      <c r="A1248" s="345"/>
      <c r="B1248" s="345"/>
      <c r="C1248" s="345"/>
      <c r="D1248" s="345"/>
      <c r="E1248" s="345"/>
      <c r="F1248" s="345"/>
      <c r="G1248" s="345"/>
      <c r="H1248" s="345"/>
      <c r="I1248" s="345"/>
    </row>
    <row r="1249" spans="1:9" ht="12.75">
      <c r="A1249" s="345"/>
      <c r="B1249" s="345"/>
      <c r="C1249" s="345"/>
      <c r="D1249" s="345"/>
      <c r="E1249" s="345"/>
      <c r="F1249" s="345"/>
      <c r="G1249" s="345"/>
      <c r="H1249" s="345"/>
      <c r="I1249" s="345"/>
    </row>
    <row r="1250" spans="1:9" ht="12.75">
      <c r="A1250" s="345"/>
      <c r="B1250" s="345"/>
      <c r="C1250" s="345"/>
      <c r="D1250" s="345"/>
      <c r="E1250" s="345"/>
      <c r="F1250" s="345"/>
      <c r="G1250" s="345"/>
      <c r="H1250" s="345"/>
      <c r="I1250" s="345"/>
    </row>
    <row r="1251" spans="1:9" ht="12.75">
      <c r="A1251" s="345"/>
      <c r="B1251" s="345"/>
      <c r="C1251" s="345"/>
      <c r="D1251" s="345"/>
      <c r="E1251" s="345"/>
      <c r="F1251" s="345"/>
      <c r="G1251" s="345"/>
      <c r="H1251" s="345"/>
      <c r="I1251" s="345"/>
    </row>
    <row r="1252" spans="1:9" ht="12.75">
      <c r="A1252" s="345"/>
      <c r="B1252" s="345"/>
      <c r="C1252" s="345"/>
      <c r="D1252" s="345"/>
      <c r="E1252" s="345"/>
      <c r="F1252" s="345"/>
      <c r="G1252" s="345"/>
      <c r="H1252" s="345"/>
      <c r="I1252" s="345"/>
    </row>
    <row r="1253" spans="1:9" ht="12.75">
      <c r="A1253" s="345"/>
      <c r="B1253" s="345"/>
      <c r="C1253" s="345"/>
      <c r="D1253" s="345"/>
      <c r="E1253" s="345"/>
      <c r="F1253" s="345"/>
      <c r="G1253" s="345"/>
      <c r="H1253" s="345"/>
      <c r="I1253" s="345"/>
    </row>
    <row r="1254" spans="1:9" ht="12.75">
      <c r="A1254" s="345"/>
      <c r="B1254" s="345"/>
      <c r="C1254" s="345"/>
      <c r="D1254" s="345"/>
      <c r="E1254" s="345"/>
      <c r="F1254" s="345"/>
      <c r="G1254" s="345"/>
      <c r="H1254" s="345"/>
      <c r="I1254" s="345"/>
    </row>
    <row r="1255" spans="1:9" ht="12.75">
      <c r="A1255" s="345"/>
      <c r="B1255" s="345"/>
      <c r="C1255" s="345"/>
      <c r="D1255" s="345"/>
      <c r="E1255" s="345"/>
      <c r="F1255" s="345"/>
      <c r="G1255" s="345"/>
      <c r="H1255" s="345"/>
      <c r="I1255" s="345"/>
    </row>
    <row r="1256" spans="1:9" ht="12.75">
      <c r="A1256" s="345"/>
      <c r="B1256" s="345"/>
      <c r="C1256" s="345"/>
      <c r="D1256" s="345"/>
      <c r="E1256" s="345"/>
      <c r="F1256" s="345"/>
      <c r="G1256" s="345"/>
      <c r="H1256" s="345"/>
      <c r="I1256" s="345"/>
    </row>
    <row r="1257" spans="1:9" ht="12.75">
      <c r="A1257" s="345"/>
      <c r="B1257" s="345"/>
      <c r="C1257" s="345"/>
      <c r="D1257" s="345"/>
      <c r="E1257" s="345"/>
      <c r="F1257" s="345"/>
      <c r="G1257" s="345"/>
      <c r="H1257" s="345"/>
      <c r="I1257" s="345"/>
    </row>
    <row r="1258" spans="1:9" ht="12.75">
      <c r="A1258" s="345"/>
      <c r="B1258" s="345"/>
      <c r="C1258" s="345"/>
      <c r="D1258" s="345"/>
      <c r="E1258" s="345"/>
      <c r="F1258" s="345"/>
      <c r="G1258" s="345"/>
      <c r="H1258" s="345"/>
      <c r="I1258" s="345"/>
    </row>
    <row r="1259" spans="1:9" ht="12.75">
      <c r="A1259" s="345"/>
      <c r="B1259" s="345"/>
      <c r="C1259" s="345"/>
      <c r="D1259" s="345"/>
      <c r="E1259" s="345"/>
      <c r="F1259" s="345"/>
      <c r="G1259" s="345"/>
      <c r="H1259" s="345"/>
      <c r="I1259" s="345"/>
    </row>
    <row r="1260" spans="1:9" ht="12.75">
      <c r="A1260" s="345"/>
      <c r="B1260" s="345"/>
      <c r="C1260" s="345"/>
      <c r="D1260" s="345"/>
      <c r="E1260" s="345"/>
      <c r="F1260" s="345"/>
      <c r="G1260" s="345"/>
      <c r="H1260" s="345"/>
      <c r="I1260" s="345"/>
    </row>
    <row r="1261" spans="1:9" ht="12.75">
      <c r="A1261" s="345"/>
      <c r="B1261" s="345"/>
      <c r="C1261" s="345"/>
      <c r="D1261" s="345"/>
      <c r="E1261" s="345"/>
      <c r="F1261" s="345"/>
      <c r="G1261" s="345"/>
      <c r="H1261" s="345"/>
      <c r="I1261" s="345"/>
    </row>
    <row r="1262" spans="1:9" ht="12.75">
      <c r="A1262" s="345"/>
      <c r="B1262" s="345"/>
      <c r="C1262" s="345"/>
      <c r="D1262" s="345"/>
      <c r="E1262" s="345"/>
      <c r="F1262" s="345"/>
      <c r="G1262" s="345"/>
      <c r="H1262" s="345"/>
      <c r="I1262" s="345"/>
    </row>
    <row r="1263" spans="1:9" ht="12.75">
      <c r="A1263" s="345"/>
      <c r="B1263" s="345"/>
      <c r="C1263" s="345"/>
      <c r="D1263" s="345"/>
      <c r="E1263" s="345"/>
      <c r="F1263" s="345"/>
      <c r="G1263" s="345"/>
      <c r="H1263" s="345"/>
      <c r="I1263" s="345"/>
    </row>
    <row r="1264" spans="1:9" ht="12.75">
      <c r="A1264" s="345"/>
      <c r="B1264" s="345"/>
      <c r="C1264" s="345"/>
      <c r="D1264" s="345"/>
      <c r="E1264" s="345"/>
      <c r="F1264" s="345"/>
      <c r="G1264" s="345"/>
      <c r="H1264" s="345"/>
      <c r="I1264" s="345"/>
    </row>
    <row r="1265" spans="1:9" ht="12.75">
      <c r="A1265" s="345"/>
      <c r="B1265" s="345"/>
      <c r="C1265" s="345"/>
      <c r="D1265" s="345"/>
      <c r="E1265" s="345"/>
      <c r="F1265" s="345"/>
      <c r="G1265" s="345"/>
      <c r="H1265" s="345"/>
      <c r="I1265" s="345"/>
    </row>
    <row r="1266" spans="1:9" ht="12.75">
      <c r="A1266" s="345"/>
      <c r="B1266" s="345"/>
      <c r="C1266" s="345"/>
      <c r="D1266" s="345"/>
      <c r="E1266" s="345"/>
      <c r="F1266" s="345"/>
      <c r="G1266" s="345"/>
      <c r="H1266" s="345"/>
      <c r="I1266" s="345"/>
    </row>
    <row r="1267" spans="1:9" ht="12.75">
      <c r="A1267" s="345"/>
      <c r="B1267" s="345"/>
      <c r="C1267" s="345"/>
      <c r="D1267" s="345"/>
      <c r="E1267" s="345"/>
      <c r="F1267" s="345"/>
      <c r="G1267" s="345"/>
      <c r="H1267" s="345"/>
      <c r="I1267" s="345"/>
    </row>
    <row r="1268" spans="1:9" ht="12.75">
      <c r="A1268" s="345"/>
      <c r="B1268" s="345"/>
      <c r="C1268" s="345"/>
      <c r="D1268" s="345"/>
      <c r="E1268" s="345"/>
      <c r="F1268" s="345"/>
      <c r="G1268" s="345"/>
      <c r="H1268" s="345"/>
      <c r="I1268" s="345"/>
    </row>
    <row r="1269" spans="1:9" ht="12.75">
      <c r="A1269" s="345"/>
      <c r="B1269" s="345"/>
      <c r="C1269" s="345"/>
      <c r="D1269" s="345"/>
      <c r="E1269" s="345"/>
      <c r="F1269" s="345"/>
      <c r="G1269" s="345"/>
      <c r="H1269" s="345"/>
      <c r="I1269" s="345"/>
    </row>
    <row r="1270" spans="1:9" ht="12.75">
      <c r="A1270" s="345"/>
      <c r="B1270" s="345"/>
      <c r="C1270" s="345"/>
      <c r="D1270" s="345"/>
      <c r="E1270" s="345"/>
      <c r="F1270" s="345"/>
      <c r="G1270" s="345"/>
      <c r="H1270" s="345"/>
      <c r="I1270" s="345"/>
    </row>
    <row r="1271" spans="1:9" ht="12.75">
      <c r="A1271" s="345"/>
      <c r="B1271" s="345"/>
      <c r="C1271" s="345"/>
      <c r="D1271" s="345"/>
      <c r="E1271" s="345"/>
      <c r="F1271" s="345"/>
      <c r="G1271" s="345"/>
      <c r="H1271" s="345"/>
      <c r="I1271" s="345"/>
    </row>
    <row r="1272" spans="1:9" ht="12.75">
      <c r="A1272" s="345"/>
      <c r="B1272" s="345"/>
      <c r="C1272" s="345"/>
      <c r="D1272" s="345"/>
      <c r="E1272" s="345"/>
      <c r="F1272" s="345"/>
      <c r="G1272" s="345"/>
      <c r="H1272" s="345"/>
      <c r="I1272" s="345"/>
    </row>
    <row r="1273" spans="1:9" ht="12.75">
      <c r="A1273" s="345"/>
      <c r="B1273" s="345"/>
      <c r="C1273" s="345"/>
      <c r="D1273" s="345"/>
      <c r="E1273" s="345"/>
      <c r="F1273" s="345"/>
      <c r="G1273" s="345"/>
      <c r="H1273" s="345"/>
      <c r="I1273" s="345"/>
    </row>
    <row r="1274" spans="1:9" ht="12.75">
      <c r="A1274" s="345"/>
      <c r="B1274" s="345"/>
      <c r="C1274" s="345"/>
      <c r="D1274" s="345"/>
      <c r="E1274" s="345"/>
      <c r="F1274" s="345"/>
      <c r="G1274" s="345"/>
      <c r="H1274" s="345"/>
      <c r="I1274" s="345"/>
    </row>
    <row r="1275" spans="1:9" ht="12.75">
      <c r="A1275" s="345"/>
      <c r="B1275" s="345"/>
      <c r="C1275" s="345"/>
      <c r="D1275" s="345"/>
      <c r="E1275" s="345"/>
      <c r="F1275" s="345"/>
      <c r="G1275" s="345"/>
      <c r="H1275" s="345"/>
      <c r="I1275" s="345"/>
    </row>
    <row r="1276" spans="1:9" ht="12.75">
      <c r="A1276" s="345"/>
      <c r="B1276" s="345"/>
      <c r="C1276" s="345"/>
      <c r="D1276" s="345"/>
      <c r="E1276" s="345"/>
      <c r="F1276" s="345"/>
      <c r="G1276" s="345"/>
      <c r="H1276" s="345"/>
      <c r="I1276" s="345"/>
    </row>
    <row r="1277" spans="1:9" ht="12.75">
      <c r="A1277" s="345"/>
      <c r="B1277" s="345"/>
      <c r="C1277" s="345"/>
      <c r="D1277" s="345"/>
      <c r="E1277" s="345"/>
      <c r="F1277" s="345"/>
      <c r="G1277" s="345"/>
      <c r="H1277" s="345"/>
      <c r="I1277" s="345"/>
    </row>
    <row r="1278" spans="1:9" ht="12.75">
      <c r="A1278" s="345"/>
      <c r="B1278" s="345"/>
      <c r="C1278" s="345"/>
      <c r="D1278" s="345"/>
      <c r="E1278" s="345"/>
      <c r="F1278" s="345"/>
      <c r="G1278" s="345"/>
      <c r="H1278" s="345"/>
      <c r="I1278" s="345"/>
    </row>
    <row r="1279" spans="1:9" ht="12.75">
      <c r="A1279" s="345"/>
      <c r="B1279" s="345"/>
      <c r="C1279" s="345"/>
      <c r="D1279" s="345"/>
      <c r="E1279" s="345"/>
      <c r="F1279" s="345"/>
      <c r="G1279" s="345"/>
      <c r="H1279" s="345"/>
      <c r="I1279" s="345"/>
    </row>
    <row r="1280" spans="1:9" ht="12.75">
      <c r="A1280" s="345"/>
      <c r="B1280" s="345"/>
      <c r="C1280" s="345"/>
      <c r="D1280" s="345"/>
      <c r="E1280" s="345"/>
      <c r="F1280" s="345"/>
      <c r="G1280" s="345"/>
      <c r="H1280" s="345"/>
      <c r="I1280" s="345"/>
    </row>
    <row r="1281" spans="1:9" ht="12.75">
      <c r="A1281" s="345"/>
      <c r="B1281" s="345"/>
      <c r="C1281" s="345"/>
      <c r="D1281" s="345"/>
      <c r="E1281" s="345"/>
      <c r="F1281" s="345"/>
      <c r="G1281" s="345"/>
      <c r="H1281" s="345"/>
      <c r="I1281" s="345"/>
    </row>
    <row r="1282" spans="1:9" ht="12.75">
      <c r="A1282" s="345"/>
      <c r="B1282" s="345"/>
      <c r="C1282" s="345"/>
      <c r="D1282" s="345"/>
      <c r="E1282" s="345"/>
      <c r="F1282" s="345"/>
      <c r="G1282" s="345"/>
      <c r="H1282" s="345"/>
      <c r="I1282" s="345"/>
    </row>
    <row r="1283" spans="1:9" ht="12.75">
      <c r="A1283" s="345"/>
      <c r="B1283" s="345"/>
      <c r="C1283" s="345"/>
      <c r="D1283" s="345"/>
      <c r="E1283" s="345"/>
      <c r="F1283" s="345"/>
      <c r="G1283" s="345"/>
      <c r="H1283" s="345"/>
      <c r="I1283" s="345"/>
    </row>
    <row r="1284" spans="1:9" ht="12.75">
      <c r="A1284" s="345"/>
      <c r="B1284" s="345"/>
      <c r="C1284" s="345"/>
      <c r="D1284" s="345"/>
      <c r="E1284" s="345"/>
      <c r="F1284" s="345"/>
      <c r="G1284" s="345"/>
      <c r="H1284" s="345"/>
      <c r="I1284" s="345"/>
    </row>
    <row r="1285" spans="1:9" ht="12.75">
      <c r="A1285" s="345"/>
      <c r="B1285" s="345"/>
      <c r="C1285" s="345"/>
      <c r="D1285" s="345"/>
      <c r="E1285" s="345"/>
      <c r="F1285" s="345"/>
      <c r="G1285" s="345"/>
      <c r="H1285" s="345"/>
      <c r="I1285" s="345"/>
    </row>
    <row r="1286" spans="1:9" ht="12.75">
      <c r="A1286" s="345"/>
      <c r="B1286" s="345"/>
      <c r="C1286" s="345"/>
      <c r="D1286" s="345"/>
      <c r="E1286" s="345"/>
      <c r="F1286" s="345"/>
      <c r="G1286" s="345"/>
      <c r="H1286" s="345"/>
      <c r="I1286" s="345"/>
    </row>
    <row r="1287" spans="1:9" ht="12.75">
      <c r="A1287" s="345"/>
      <c r="B1287" s="345"/>
      <c r="C1287" s="345"/>
      <c r="D1287" s="345"/>
      <c r="E1287" s="345"/>
      <c r="F1287" s="345"/>
      <c r="G1287" s="345"/>
      <c r="H1287" s="345"/>
      <c r="I1287" s="345"/>
    </row>
    <row r="1288" spans="1:9" ht="12.75">
      <c r="A1288" s="345"/>
      <c r="B1288" s="345"/>
      <c r="C1288" s="345"/>
      <c r="D1288" s="345"/>
      <c r="E1288" s="345"/>
      <c r="F1288" s="345"/>
      <c r="G1288" s="345"/>
      <c r="H1288" s="345"/>
      <c r="I1288" s="345"/>
    </row>
    <row r="1289" spans="1:9" ht="12.75">
      <c r="A1289" s="345"/>
      <c r="B1289" s="345"/>
      <c r="C1289" s="345"/>
      <c r="D1289" s="345"/>
      <c r="E1289" s="345"/>
      <c r="F1289" s="345"/>
      <c r="G1289" s="345"/>
      <c r="H1289" s="345"/>
      <c r="I1289" s="345"/>
    </row>
    <row r="1290" spans="1:9" ht="12.75">
      <c r="A1290" s="345"/>
      <c r="B1290" s="345"/>
      <c r="C1290" s="345"/>
      <c r="D1290" s="345"/>
      <c r="E1290" s="345"/>
      <c r="F1290" s="345"/>
      <c r="G1290" s="345"/>
      <c r="H1290" s="345"/>
      <c r="I1290" s="345"/>
    </row>
    <row r="1291" spans="1:9" ht="12.75">
      <c r="A1291" s="345"/>
      <c r="B1291" s="345"/>
      <c r="C1291" s="345"/>
      <c r="D1291" s="345"/>
      <c r="E1291" s="345"/>
      <c r="F1291" s="345"/>
      <c r="G1291" s="345"/>
      <c r="H1291" s="345"/>
      <c r="I1291" s="345"/>
    </row>
    <row r="1292" spans="1:9" ht="12.75">
      <c r="A1292" s="345"/>
      <c r="B1292" s="345"/>
      <c r="C1292" s="345"/>
      <c r="D1292" s="345"/>
      <c r="E1292" s="345"/>
      <c r="F1292" s="345"/>
      <c r="G1292" s="345"/>
      <c r="H1292" s="345"/>
      <c r="I1292" s="345"/>
    </row>
    <row r="1293" spans="1:9" ht="12.75">
      <c r="A1293" s="345"/>
      <c r="B1293" s="345"/>
      <c r="C1293" s="345"/>
      <c r="D1293" s="345"/>
      <c r="E1293" s="345"/>
      <c r="F1293" s="345"/>
      <c r="G1293" s="345"/>
      <c r="H1293" s="345"/>
      <c r="I1293" s="345"/>
    </row>
    <row r="1294" spans="1:9" ht="12.75">
      <c r="A1294" s="345"/>
      <c r="B1294" s="345"/>
      <c r="C1294" s="345"/>
      <c r="D1294" s="345"/>
      <c r="E1294" s="345"/>
      <c r="F1294" s="345"/>
      <c r="G1294" s="345"/>
      <c r="H1294" s="345"/>
      <c r="I1294" s="345"/>
    </row>
    <row r="1295" spans="1:9" ht="12.75">
      <c r="A1295" s="345"/>
      <c r="B1295" s="345"/>
      <c r="C1295" s="345"/>
      <c r="D1295" s="345"/>
      <c r="E1295" s="345"/>
      <c r="F1295" s="345"/>
      <c r="G1295" s="345"/>
      <c r="H1295" s="345"/>
      <c r="I1295" s="345"/>
    </row>
    <row r="1296" spans="1:9" ht="12.75">
      <c r="A1296" s="345"/>
      <c r="B1296" s="345"/>
      <c r="C1296" s="345"/>
      <c r="D1296" s="345"/>
      <c r="E1296" s="345"/>
      <c r="F1296" s="345"/>
      <c r="G1296" s="345"/>
      <c r="H1296" s="345"/>
      <c r="I1296" s="345"/>
    </row>
    <row r="1297" spans="1:9" ht="12.75">
      <c r="A1297" s="345"/>
      <c r="B1297" s="345"/>
      <c r="C1297" s="345"/>
      <c r="D1297" s="345"/>
      <c r="E1297" s="345"/>
      <c r="F1297" s="345"/>
      <c r="G1297" s="345"/>
      <c r="H1297" s="345"/>
      <c r="I1297" s="345"/>
    </row>
    <row r="1298" spans="1:9" ht="12.75">
      <c r="A1298" s="345"/>
      <c r="B1298" s="345"/>
      <c r="C1298" s="345"/>
      <c r="D1298" s="345"/>
      <c r="E1298" s="345"/>
      <c r="F1298" s="345"/>
      <c r="G1298" s="345"/>
      <c r="H1298" s="345"/>
      <c r="I1298" s="345"/>
    </row>
    <row r="1299" spans="1:9" ht="12.75">
      <c r="A1299" s="345"/>
      <c r="B1299" s="345"/>
      <c r="C1299" s="345"/>
      <c r="D1299" s="345"/>
      <c r="E1299" s="345"/>
      <c r="F1299" s="345"/>
      <c r="G1299" s="345"/>
      <c r="H1299" s="345"/>
      <c r="I1299" s="345"/>
    </row>
    <row r="1300" spans="1:9" ht="12.75">
      <c r="A1300" s="345"/>
      <c r="B1300" s="345"/>
      <c r="C1300" s="345"/>
      <c r="D1300" s="345"/>
      <c r="E1300" s="345"/>
      <c r="F1300" s="345"/>
      <c r="G1300" s="345"/>
      <c r="H1300" s="345"/>
      <c r="I1300" s="345"/>
    </row>
    <row r="1301" spans="1:9" ht="12.75">
      <c r="A1301" s="345"/>
      <c r="B1301" s="345"/>
      <c r="C1301" s="345"/>
      <c r="D1301" s="345"/>
      <c r="E1301" s="345"/>
      <c r="F1301" s="345"/>
      <c r="G1301" s="345"/>
      <c r="H1301" s="345"/>
      <c r="I1301" s="345"/>
    </row>
    <row r="1302" spans="1:9" ht="12.75">
      <c r="A1302" s="345"/>
      <c r="B1302" s="345"/>
      <c r="C1302" s="345"/>
      <c r="D1302" s="345"/>
      <c r="E1302" s="345"/>
      <c r="F1302" s="345"/>
      <c r="G1302" s="345"/>
      <c r="H1302" s="345"/>
      <c r="I1302" s="345"/>
    </row>
    <row r="1303" spans="1:9" ht="12.75">
      <c r="A1303" s="345"/>
      <c r="B1303" s="345"/>
      <c r="C1303" s="345"/>
      <c r="D1303" s="345"/>
      <c r="E1303" s="345"/>
      <c r="F1303" s="345"/>
      <c r="G1303" s="345"/>
      <c r="H1303" s="345"/>
      <c r="I1303" s="345"/>
    </row>
    <row r="1304" spans="1:9" ht="12.75">
      <c r="A1304" s="345"/>
      <c r="B1304" s="345"/>
      <c r="C1304" s="345"/>
      <c r="D1304" s="345"/>
      <c r="E1304" s="345"/>
      <c r="F1304" s="345"/>
      <c r="G1304" s="345"/>
      <c r="H1304" s="345"/>
      <c r="I1304" s="345"/>
    </row>
    <row r="1305" spans="1:9" ht="12.75">
      <c r="A1305" s="345"/>
      <c r="B1305" s="345"/>
      <c r="C1305" s="345"/>
      <c r="D1305" s="345"/>
      <c r="E1305" s="345"/>
      <c r="F1305" s="345"/>
      <c r="G1305" s="345"/>
      <c r="H1305" s="345"/>
      <c r="I1305" s="345"/>
    </row>
    <row r="1306" spans="1:9" ht="12.75">
      <c r="A1306" s="345"/>
      <c r="B1306" s="345"/>
      <c r="C1306" s="345"/>
      <c r="D1306" s="345"/>
      <c r="E1306" s="345"/>
      <c r="F1306" s="345"/>
      <c r="G1306" s="345"/>
      <c r="H1306" s="345"/>
      <c r="I1306" s="345"/>
    </row>
    <row r="1307" spans="1:9" ht="12.75">
      <c r="A1307" s="345"/>
      <c r="B1307" s="345"/>
      <c r="C1307" s="345"/>
      <c r="D1307" s="345"/>
      <c r="E1307" s="345"/>
      <c r="F1307" s="345"/>
      <c r="G1307" s="345"/>
      <c r="H1307" s="345"/>
      <c r="I1307" s="345"/>
    </row>
    <row r="1308" spans="1:9" ht="12.75">
      <c r="A1308" s="345"/>
      <c r="B1308" s="345"/>
      <c r="C1308" s="345"/>
      <c r="D1308" s="345"/>
      <c r="E1308" s="345"/>
      <c r="F1308" s="345"/>
      <c r="G1308" s="345"/>
      <c r="H1308" s="345"/>
      <c r="I1308" s="345"/>
    </row>
    <row r="1309" spans="1:9" ht="12.75">
      <c r="A1309" s="345"/>
      <c r="B1309" s="345"/>
      <c r="C1309" s="345"/>
      <c r="D1309" s="345"/>
      <c r="E1309" s="345"/>
      <c r="F1309" s="345"/>
      <c r="G1309" s="345"/>
      <c r="H1309" s="345"/>
      <c r="I1309" s="345"/>
    </row>
    <row r="1310" spans="1:9" ht="12.75">
      <c r="A1310" s="345"/>
      <c r="B1310" s="345"/>
      <c r="C1310" s="345"/>
      <c r="D1310" s="345"/>
      <c r="E1310" s="345"/>
      <c r="F1310" s="345"/>
      <c r="G1310" s="345"/>
      <c r="H1310" s="345"/>
      <c r="I1310" s="345"/>
    </row>
    <row r="1311" spans="1:9" ht="12.75">
      <c r="A1311" s="345"/>
      <c r="B1311" s="345"/>
      <c r="C1311" s="345"/>
      <c r="D1311" s="345"/>
      <c r="E1311" s="345"/>
      <c r="F1311" s="345"/>
      <c r="G1311" s="345"/>
      <c r="H1311" s="345"/>
      <c r="I1311" s="345"/>
    </row>
    <row r="1312" spans="1:9" ht="12.75">
      <c r="A1312" s="345"/>
      <c r="B1312" s="345"/>
      <c r="C1312" s="345"/>
      <c r="D1312" s="345"/>
      <c r="E1312" s="345"/>
      <c r="F1312" s="345"/>
      <c r="G1312" s="345"/>
      <c r="H1312" s="345"/>
      <c r="I1312" s="345"/>
    </row>
    <row r="1313" spans="1:9" ht="12.75">
      <c r="A1313" s="345"/>
      <c r="B1313" s="345"/>
      <c r="C1313" s="345"/>
      <c r="D1313" s="345"/>
      <c r="E1313" s="345"/>
      <c r="F1313" s="345"/>
      <c r="G1313" s="345"/>
      <c r="H1313" s="345"/>
      <c r="I1313" s="345"/>
    </row>
    <row r="1314" spans="1:9" ht="12.75">
      <c r="A1314" s="345"/>
      <c r="B1314" s="345"/>
      <c r="C1314" s="345"/>
      <c r="D1314" s="345"/>
      <c r="E1314" s="345"/>
      <c r="F1314" s="345"/>
      <c r="G1314" s="345"/>
      <c r="H1314" s="345"/>
      <c r="I1314" s="345"/>
    </row>
    <row r="1315" spans="1:9" ht="12.75">
      <c r="A1315" s="345"/>
      <c r="B1315" s="345"/>
      <c r="C1315" s="345"/>
      <c r="D1315" s="345"/>
      <c r="E1315" s="345"/>
      <c r="F1315" s="345"/>
      <c r="G1315" s="345"/>
      <c r="H1315" s="345"/>
      <c r="I1315" s="345"/>
    </row>
    <row r="1316" spans="1:9" ht="12.75">
      <c r="A1316" s="345"/>
      <c r="B1316" s="345"/>
      <c r="C1316" s="345"/>
      <c r="D1316" s="345"/>
      <c r="E1316" s="345"/>
      <c r="F1316" s="345"/>
      <c r="G1316" s="345"/>
      <c r="H1316" s="345"/>
      <c r="I1316" s="345"/>
    </row>
    <row r="1317" spans="1:9" ht="12.75">
      <c r="A1317" s="345"/>
      <c r="B1317" s="345"/>
      <c r="C1317" s="345"/>
      <c r="D1317" s="345"/>
      <c r="E1317" s="345"/>
      <c r="F1317" s="345"/>
      <c r="G1317" s="345"/>
      <c r="H1317" s="345"/>
      <c r="I1317" s="345"/>
    </row>
    <row r="1318" spans="1:9" ht="12.75">
      <c r="A1318" s="345"/>
      <c r="B1318" s="345"/>
      <c r="C1318" s="345"/>
      <c r="D1318" s="345"/>
      <c r="E1318" s="345"/>
      <c r="F1318" s="345"/>
      <c r="G1318" s="345"/>
      <c r="H1318" s="345"/>
      <c r="I1318" s="345"/>
    </row>
    <row r="1319" spans="1:9" ht="12.75">
      <c r="A1319" s="345"/>
      <c r="B1319" s="345"/>
      <c r="C1319" s="345"/>
      <c r="D1319" s="345"/>
      <c r="E1319" s="345"/>
      <c r="F1319" s="345"/>
      <c r="G1319" s="345"/>
      <c r="H1319" s="345"/>
      <c r="I1319" s="345"/>
    </row>
    <row r="1320" spans="1:9" ht="12.75">
      <c r="A1320" s="345"/>
      <c r="B1320" s="345"/>
      <c r="C1320" s="345"/>
      <c r="D1320" s="345"/>
      <c r="E1320" s="345"/>
      <c r="F1320" s="345"/>
      <c r="G1320" s="345"/>
      <c r="H1320" s="345"/>
      <c r="I1320" s="345"/>
    </row>
    <row r="1321" spans="1:9" ht="12.75">
      <c r="A1321" s="345"/>
      <c r="B1321" s="345"/>
      <c r="C1321" s="345"/>
      <c r="D1321" s="345"/>
      <c r="E1321" s="345"/>
      <c r="F1321" s="345"/>
      <c r="G1321" s="345"/>
      <c r="H1321" s="345"/>
      <c r="I1321" s="345"/>
    </row>
    <row r="1322" spans="1:9" ht="12.75">
      <c r="A1322" s="345"/>
      <c r="B1322" s="345"/>
      <c r="C1322" s="345"/>
      <c r="D1322" s="345"/>
      <c r="E1322" s="345"/>
      <c r="F1322" s="345"/>
      <c r="G1322" s="345"/>
      <c r="H1322" s="345"/>
      <c r="I1322" s="345"/>
    </row>
    <row r="1323" spans="1:9" ht="12.75">
      <c r="A1323" s="345"/>
      <c r="B1323" s="345"/>
      <c r="C1323" s="345"/>
      <c r="D1323" s="345"/>
      <c r="E1323" s="345"/>
      <c r="F1323" s="345"/>
      <c r="G1323" s="345"/>
      <c r="H1323" s="345"/>
      <c r="I1323" s="345"/>
    </row>
    <row r="1324" spans="1:9" ht="12.75">
      <c r="A1324" s="345"/>
      <c r="B1324" s="345"/>
      <c r="C1324" s="345"/>
      <c r="D1324" s="345"/>
      <c r="E1324" s="345"/>
      <c r="F1324" s="345"/>
      <c r="G1324" s="345"/>
      <c r="H1324" s="345"/>
      <c r="I1324" s="345"/>
    </row>
    <row r="1325" spans="1:9" ht="12.75">
      <c r="A1325" s="345"/>
      <c r="B1325" s="345"/>
      <c r="C1325" s="345"/>
      <c r="D1325" s="345"/>
      <c r="E1325" s="345"/>
      <c r="F1325" s="345"/>
      <c r="G1325" s="345"/>
      <c r="H1325" s="345"/>
      <c r="I1325" s="345"/>
    </row>
    <row r="1326" spans="1:9" ht="12.75">
      <c r="A1326" s="345"/>
      <c r="B1326" s="345"/>
      <c r="C1326" s="345"/>
      <c r="D1326" s="345"/>
      <c r="E1326" s="345"/>
      <c r="F1326" s="345"/>
      <c r="G1326" s="345"/>
      <c r="H1326" s="345"/>
      <c r="I1326" s="345"/>
    </row>
    <row r="1327" spans="1:9" ht="12.75">
      <c r="A1327" s="345"/>
      <c r="B1327" s="345"/>
      <c r="C1327" s="345"/>
      <c r="D1327" s="345"/>
      <c r="E1327" s="345"/>
      <c r="F1327" s="345"/>
      <c r="G1327" s="345"/>
      <c r="H1327" s="345"/>
      <c r="I1327" s="345"/>
    </row>
    <row r="1328" spans="1:9" ht="12.75">
      <c r="A1328" s="345"/>
      <c r="B1328" s="345"/>
      <c r="C1328" s="345"/>
      <c r="D1328" s="345"/>
      <c r="E1328" s="345"/>
      <c r="F1328" s="345"/>
      <c r="G1328" s="345"/>
      <c r="H1328" s="345"/>
      <c r="I1328" s="345"/>
    </row>
    <row r="1329" spans="1:9" ht="12.75">
      <c r="A1329" s="345"/>
      <c r="B1329" s="345"/>
      <c r="C1329" s="345"/>
      <c r="D1329" s="345"/>
      <c r="E1329" s="345"/>
      <c r="F1329" s="345"/>
      <c r="G1329" s="345"/>
      <c r="H1329" s="345"/>
      <c r="I1329" s="345"/>
    </row>
    <row r="1330" spans="1:9" ht="12.75">
      <c r="A1330" s="345"/>
      <c r="B1330" s="345"/>
      <c r="C1330" s="345"/>
      <c r="D1330" s="345"/>
      <c r="E1330" s="345"/>
      <c r="F1330" s="345"/>
      <c r="G1330" s="345"/>
      <c r="H1330" s="345"/>
      <c r="I1330" s="345"/>
    </row>
    <row r="1331" spans="1:9" ht="12.75">
      <c r="A1331" s="345"/>
      <c r="B1331" s="345"/>
      <c r="C1331" s="345"/>
      <c r="D1331" s="345"/>
      <c r="E1331" s="345"/>
      <c r="F1331" s="345"/>
      <c r="G1331" s="345"/>
      <c r="H1331" s="345"/>
      <c r="I1331" s="345"/>
    </row>
    <row r="1332" spans="1:9" ht="12.75">
      <c r="A1332" s="345"/>
      <c r="B1332" s="345"/>
      <c r="C1332" s="345"/>
      <c r="D1332" s="345"/>
      <c r="E1332" s="345"/>
      <c r="F1332" s="345"/>
      <c r="G1332" s="345"/>
      <c r="H1332" s="345"/>
      <c r="I1332" s="345"/>
    </row>
    <row r="1333" spans="1:9" ht="12.75">
      <c r="A1333" s="345"/>
      <c r="B1333" s="345"/>
      <c r="C1333" s="345"/>
      <c r="D1333" s="345"/>
      <c r="E1333" s="345"/>
      <c r="F1333" s="345"/>
      <c r="G1333" s="345"/>
      <c r="H1333" s="345"/>
      <c r="I1333" s="345"/>
    </row>
    <row r="1334" spans="1:9" ht="12.75">
      <c r="A1334" s="345"/>
      <c r="B1334" s="345"/>
      <c r="C1334" s="345"/>
      <c r="D1334" s="345"/>
      <c r="E1334" s="345"/>
      <c r="F1334" s="345"/>
      <c r="G1334" s="345"/>
      <c r="H1334" s="345"/>
      <c r="I1334" s="345"/>
    </row>
    <row r="1335" spans="1:9" ht="12.75">
      <c r="A1335" s="345"/>
      <c r="B1335" s="345"/>
      <c r="C1335" s="345"/>
      <c r="D1335" s="345"/>
      <c r="E1335" s="345"/>
      <c r="F1335" s="345"/>
      <c r="G1335" s="345"/>
      <c r="H1335" s="345"/>
      <c r="I1335" s="345"/>
    </row>
    <row r="1336" spans="1:9" ht="12.75">
      <c r="A1336" s="345"/>
      <c r="B1336" s="345"/>
      <c r="C1336" s="345"/>
      <c r="D1336" s="345"/>
      <c r="E1336" s="345"/>
      <c r="F1336" s="345"/>
      <c r="G1336" s="345"/>
      <c r="H1336" s="345"/>
      <c r="I1336" s="345"/>
    </row>
    <row r="1337" spans="1:9" ht="12.75">
      <c r="A1337" s="345"/>
      <c r="B1337" s="345"/>
      <c r="C1337" s="345"/>
      <c r="D1337" s="345"/>
      <c r="E1337" s="345"/>
      <c r="F1337" s="345"/>
      <c r="G1337" s="345"/>
      <c r="H1337" s="345"/>
      <c r="I1337" s="345"/>
    </row>
    <row r="1338" spans="1:9" ht="12.75">
      <c r="A1338" s="345"/>
      <c r="B1338" s="345"/>
      <c r="C1338" s="345"/>
      <c r="D1338" s="345"/>
      <c r="E1338" s="345"/>
      <c r="F1338" s="345"/>
      <c r="G1338" s="345"/>
      <c r="H1338" s="345"/>
      <c r="I1338" s="345"/>
    </row>
    <row r="1339" spans="1:9" ht="12.75">
      <c r="A1339" s="345"/>
      <c r="B1339" s="345"/>
      <c r="C1339" s="345"/>
      <c r="D1339" s="345"/>
      <c r="E1339" s="345"/>
      <c r="F1339" s="345"/>
      <c r="G1339" s="345"/>
      <c r="H1339" s="345"/>
      <c r="I1339" s="345"/>
    </row>
    <row r="1340" spans="1:9" ht="12.75">
      <c r="A1340" s="345"/>
      <c r="B1340" s="345"/>
      <c r="C1340" s="345"/>
      <c r="D1340" s="345"/>
      <c r="E1340" s="345"/>
      <c r="F1340" s="345"/>
      <c r="G1340" s="345"/>
      <c r="H1340" s="345"/>
      <c r="I1340" s="345"/>
    </row>
    <row r="1341" spans="1:9" ht="12.75">
      <c r="A1341" s="345"/>
      <c r="B1341" s="345"/>
      <c r="C1341" s="345"/>
      <c r="D1341" s="345"/>
      <c r="E1341" s="345"/>
      <c r="F1341" s="345"/>
      <c r="G1341" s="345"/>
      <c r="H1341" s="345"/>
      <c r="I1341" s="345"/>
    </row>
    <row r="1342" spans="1:9" ht="12.75">
      <c r="A1342" s="345"/>
      <c r="B1342" s="345"/>
      <c r="C1342" s="345"/>
      <c r="D1342" s="345"/>
      <c r="E1342" s="345"/>
      <c r="F1342" s="345"/>
      <c r="G1342" s="345"/>
      <c r="H1342" s="345"/>
      <c r="I1342" s="345"/>
    </row>
    <row r="1343" spans="1:9" ht="12.75">
      <c r="A1343" s="345"/>
      <c r="B1343" s="345"/>
      <c r="C1343" s="345"/>
      <c r="D1343" s="345"/>
      <c r="E1343" s="345"/>
      <c r="F1343" s="345"/>
      <c r="G1343" s="345"/>
      <c r="H1343" s="345"/>
      <c r="I1343" s="345"/>
    </row>
    <row r="1344" spans="1:9" ht="12.75">
      <c r="A1344" s="345"/>
      <c r="B1344" s="345"/>
      <c r="C1344" s="345"/>
      <c r="D1344" s="345"/>
      <c r="E1344" s="345"/>
      <c r="F1344" s="345"/>
      <c r="G1344" s="345"/>
      <c r="H1344" s="345"/>
      <c r="I1344" s="345"/>
    </row>
    <row r="1345" spans="1:9" ht="12.75">
      <c r="A1345" s="345"/>
      <c r="B1345" s="345"/>
      <c r="C1345" s="345"/>
      <c r="D1345" s="345"/>
      <c r="E1345" s="345"/>
      <c r="F1345" s="345"/>
      <c r="G1345" s="345"/>
      <c r="H1345" s="345"/>
      <c r="I1345" s="345"/>
    </row>
    <row r="1346" spans="1:9" ht="12.75">
      <c r="A1346" s="345"/>
      <c r="B1346" s="345"/>
      <c r="C1346" s="345"/>
      <c r="D1346" s="345"/>
      <c r="E1346" s="345"/>
      <c r="F1346" s="345"/>
      <c r="G1346" s="345"/>
      <c r="H1346" s="345"/>
      <c r="I1346" s="345"/>
    </row>
    <row r="1347" spans="1:9" ht="12.75">
      <c r="A1347" s="345"/>
      <c r="B1347" s="345"/>
      <c r="C1347" s="345"/>
      <c r="D1347" s="345"/>
      <c r="E1347" s="345"/>
      <c r="F1347" s="345"/>
      <c r="G1347" s="345"/>
      <c r="H1347" s="345"/>
      <c r="I1347" s="345"/>
    </row>
    <row r="1348" spans="1:9" ht="12.75">
      <c r="A1348" s="345"/>
      <c r="B1348" s="345"/>
      <c r="C1348" s="345"/>
      <c r="D1348" s="345"/>
      <c r="E1348" s="345"/>
      <c r="F1348" s="345"/>
      <c r="G1348" s="345"/>
      <c r="H1348" s="345"/>
      <c r="I1348" s="345"/>
    </row>
    <row r="1349" spans="1:9" ht="12.75">
      <c r="A1349" s="345"/>
      <c r="B1349" s="345"/>
      <c r="C1349" s="345"/>
      <c r="D1349" s="345"/>
      <c r="E1349" s="345"/>
      <c r="F1349" s="345"/>
      <c r="G1349" s="345"/>
      <c r="H1349" s="345"/>
      <c r="I1349" s="345"/>
    </row>
    <row r="1350" spans="1:9" ht="12.75">
      <c r="A1350" s="345"/>
      <c r="B1350" s="345"/>
      <c r="C1350" s="345"/>
      <c r="D1350" s="345"/>
      <c r="E1350" s="345"/>
      <c r="F1350" s="345"/>
      <c r="G1350" s="345"/>
      <c r="H1350" s="345"/>
      <c r="I1350" s="345"/>
    </row>
    <row r="1351" spans="1:9" ht="12.75">
      <c r="A1351" s="345"/>
      <c r="B1351" s="345"/>
      <c r="C1351" s="345"/>
      <c r="D1351" s="345"/>
      <c r="E1351" s="345"/>
      <c r="F1351" s="345"/>
      <c r="G1351" s="345"/>
      <c r="H1351" s="345"/>
      <c r="I1351" s="345"/>
    </row>
    <row r="1352" spans="1:9" ht="12.75">
      <c r="A1352" s="345"/>
      <c r="B1352" s="345"/>
      <c r="C1352" s="345"/>
      <c r="D1352" s="345"/>
      <c r="E1352" s="345"/>
      <c r="F1352" s="345"/>
      <c r="G1352" s="345"/>
      <c r="H1352" s="345"/>
      <c r="I1352" s="345"/>
    </row>
    <row r="1353" spans="1:9" ht="12.75">
      <c r="A1353" s="345"/>
      <c r="B1353" s="345"/>
      <c r="C1353" s="345"/>
      <c r="D1353" s="345"/>
      <c r="E1353" s="345"/>
      <c r="F1353" s="345"/>
      <c r="G1353" s="345"/>
      <c r="H1353" s="345"/>
      <c r="I1353" s="345"/>
    </row>
    <row r="1354" spans="1:9" ht="12.75">
      <c r="A1354" s="345"/>
      <c r="B1354" s="345"/>
      <c r="C1354" s="345"/>
      <c r="D1354" s="345"/>
      <c r="E1354" s="345"/>
      <c r="F1354" s="345"/>
      <c r="G1354" s="345"/>
      <c r="H1354" s="345"/>
      <c r="I1354" s="345"/>
    </row>
    <row r="1355" spans="1:9" ht="12.75">
      <c r="A1355" s="345"/>
      <c r="B1355" s="345"/>
      <c r="C1355" s="345"/>
      <c r="D1355" s="345"/>
      <c r="E1355" s="345"/>
      <c r="F1355" s="345"/>
      <c r="G1355" s="345"/>
      <c r="H1355" s="345"/>
      <c r="I1355" s="345"/>
    </row>
    <row r="1356" spans="1:9" ht="12.75">
      <c r="A1356" s="345"/>
      <c r="B1356" s="345"/>
      <c r="C1356" s="345"/>
      <c r="D1356" s="345"/>
      <c r="E1356" s="345"/>
      <c r="F1356" s="345"/>
      <c r="G1356" s="345"/>
      <c r="H1356" s="345"/>
      <c r="I1356" s="345"/>
    </row>
    <row r="1357" spans="1:9" ht="12.75">
      <c r="A1357" s="345"/>
      <c r="B1357" s="345"/>
      <c r="C1357" s="345"/>
      <c r="D1357" s="345"/>
      <c r="E1357" s="345"/>
      <c r="F1357" s="345"/>
      <c r="G1357" s="345"/>
      <c r="H1357" s="345"/>
      <c r="I1357" s="345"/>
    </row>
    <row r="1358" spans="1:9" ht="12.75">
      <c r="A1358" s="345"/>
      <c r="B1358" s="345"/>
      <c r="C1358" s="345"/>
      <c r="D1358" s="345"/>
      <c r="E1358" s="345"/>
      <c r="F1358" s="345"/>
      <c r="G1358" s="345"/>
      <c r="H1358" s="345"/>
      <c r="I1358" s="345"/>
    </row>
    <row r="1359" spans="1:9" ht="12.75">
      <c r="A1359" s="345"/>
      <c r="B1359" s="345"/>
      <c r="C1359" s="345"/>
      <c r="D1359" s="345"/>
      <c r="E1359" s="345"/>
      <c r="F1359" s="345"/>
      <c r="G1359" s="345"/>
      <c r="H1359" s="345"/>
      <c r="I1359" s="345"/>
    </row>
    <row r="1360" spans="1:9" ht="12.75">
      <c r="A1360" s="345"/>
      <c r="B1360" s="345"/>
      <c r="C1360" s="345"/>
      <c r="D1360" s="345"/>
      <c r="E1360" s="345"/>
      <c r="F1360" s="345"/>
      <c r="G1360" s="345"/>
      <c r="H1360" s="345"/>
      <c r="I1360" s="345"/>
    </row>
    <row r="1361" spans="1:9" ht="12.75">
      <c r="A1361" s="345"/>
      <c r="B1361" s="345"/>
      <c r="C1361" s="345"/>
      <c r="D1361" s="345"/>
      <c r="E1361" s="345"/>
      <c r="F1361" s="345"/>
      <c r="G1361" s="345"/>
      <c r="H1361" s="345"/>
      <c r="I1361" s="345"/>
    </row>
    <row r="1362" spans="1:9" ht="12.75">
      <c r="A1362" s="345"/>
      <c r="B1362" s="345"/>
      <c r="C1362" s="345"/>
      <c r="D1362" s="345"/>
      <c r="E1362" s="345"/>
      <c r="F1362" s="345"/>
      <c r="G1362" s="345"/>
      <c r="H1362" s="345"/>
      <c r="I1362" s="345"/>
    </row>
    <row r="1363" spans="1:9" ht="12.75">
      <c r="A1363" s="345"/>
      <c r="B1363" s="345"/>
      <c r="C1363" s="345"/>
      <c r="D1363" s="345"/>
      <c r="E1363" s="345"/>
      <c r="F1363" s="345"/>
      <c r="G1363" s="345"/>
      <c r="H1363" s="345"/>
      <c r="I1363" s="345"/>
    </row>
    <row r="1364" spans="1:9" ht="12.75">
      <c r="A1364" s="345"/>
      <c r="B1364" s="345"/>
      <c r="C1364" s="345"/>
      <c r="D1364" s="345"/>
      <c r="E1364" s="345"/>
      <c r="F1364" s="345"/>
      <c r="G1364" s="345"/>
      <c r="H1364" s="345"/>
      <c r="I1364" s="345"/>
    </row>
    <row r="1365" spans="1:9" ht="12.75">
      <c r="A1365" s="345"/>
      <c r="B1365" s="345"/>
      <c r="C1365" s="345"/>
      <c r="D1365" s="345"/>
      <c r="E1365" s="345"/>
      <c r="F1365" s="345"/>
      <c r="G1365" s="345"/>
      <c r="H1365" s="345"/>
      <c r="I1365" s="345"/>
    </row>
    <row r="1366" spans="1:9" ht="12.75">
      <c r="A1366" s="345"/>
      <c r="B1366" s="345"/>
      <c r="C1366" s="345"/>
      <c r="D1366" s="345"/>
      <c r="E1366" s="345"/>
      <c r="F1366" s="345"/>
      <c r="G1366" s="345"/>
      <c r="H1366" s="345"/>
      <c r="I1366" s="345"/>
    </row>
    <row r="1367" spans="1:9" ht="12.75">
      <c r="A1367" s="345"/>
      <c r="B1367" s="345"/>
      <c r="C1367" s="345"/>
      <c r="D1367" s="345"/>
      <c r="E1367" s="345"/>
      <c r="F1367" s="345"/>
      <c r="G1367" s="345"/>
      <c r="H1367" s="345"/>
      <c r="I1367" s="345"/>
    </row>
    <row r="1368" spans="1:9" ht="12.75">
      <c r="A1368" s="345"/>
      <c r="B1368" s="345"/>
      <c r="C1368" s="345"/>
      <c r="D1368" s="345"/>
      <c r="E1368" s="345"/>
      <c r="F1368" s="345"/>
      <c r="G1368" s="345"/>
      <c r="H1368" s="345"/>
      <c r="I1368" s="345"/>
    </row>
    <row r="1369" spans="1:9" ht="12.75">
      <c r="A1369" s="345"/>
      <c r="B1369" s="345"/>
      <c r="C1369" s="345"/>
      <c r="D1369" s="345"/>
      <c r="E1369" s="345"/>
      <c r="F1369" s="345"/>
      <c r="G1369" s="345"/>
      <c r="H1369" s="345"/>
      <c r="I1369" s="345"/>
    </row>
    <row r="1370" spans="1:9" ht="12.75">
      <c r="A1370" s="345"/>
      <c r="B1370" s="345"/>
      <c r="C1370" s="345"/>
      <c r="D1370" s="345"/>
      <c r="E1370" s="345"/>
      <c r="F1370" s="345"/>
      <c r="G1370" s="345"/>
      <c r="H1370" s="345"/>
      <c r="I1370" s="345"/>
    </row>
    <row r="1371" spans="1:9" ht="12.75">
      <c r="A1371" s="345"/>
      <c r="B1371" s="345"/>
      <c r="C1371" s="345"/>
      <c r="D1371" s="345"/>
      <c r="E1371" s="345"/>
      <c r="F1371" s="345"/>
      <c r="G1371" s="345"/>
      <c r="H1371" s="345"/>
      <c r="I1371" s="345"/>
    </row>
    <row r="1372" spans="1:9" ht="12.75">
      <c r="A1372" s="345"/>
      <c r="B1372" s="345"/>
      <c r="C1372" s="345"/>
      <c r="D1372" s="345"/>
      <c r="E1372" s="345"/>
      <c r="F1372" s="345"/>
      <c r="G1372" s="345"/>
      <c r="H1372" s="345"/>
      <c r="I1372" s="345"/>
    </row>
    <row r="1373" spans="1:9" ht="12.75">
      <c r="A1373" s="345"/>
      <c r="B1373" s="345"/>
      <c r="C1373" s="345"/>
      <c r="D1373" s="345"/>
      <c r="E1373" s="345"/>
      <c r="F1373" s="345"/>
      <c r="G1373" s="345"/>
      <c r="H1373" s="345"/>
      <c r="I1373" s="345"/>
    </row>
    <row r="1374" spans="1:9" ht="12.75">
      <c r="A1374" s="345"/>
      <c r="B1374" s="345"/>
      <c r="C1374" s="345"/>
      <c r="D1374" s="345"/>
      <c r="E1374" s="345"/>
      <c r="F1374" s="345"/>
      <c r="G1374" s="345"/>
      <c r="H1374" s="345"/>
      <c r="I1374" s="345"/>
    </row>
    <row r="1375" spans="1:9" ht="12.75">
      <c r="A1375" s="345"/>
      <c r="B1375" s="345"/>
      <c r="C1375" s="345"/>
      <c r="D1375" s="345"/>
      <c r="E1375" s="345"/>
      <c r="F1375" s="345"/>
      <c r="G1375" s="345"/>
      <c r="H1375" s="345"/>
      <c r="I1375" s="345"/>
    </row>
    <row r="1376" spans="1:9" ht="12.75">
      <c r="A1376" s="345"/>
      <c r="B1376" s="345"/>
      <c r="C1376" s="345"/>
      <c r="D1376" s="345"/>
      <c r="E1376" s="345"/>
      <c r="F1376" s="345"/>
      <c r="G1376" s="345"/>
      <c r="H1376" s="345"/>
      <c r="I1376" s="345"/>
    </row>
    <row r="1377" spans="1:9" ht="12.75">
      <c r="A1377" s="345"/>
      <c r="B1377" s="345"/>
      <c r="C1377" s="345"/>
      <c r="D1377" s="345"/>
      <c r="E1377" s="345"/>
      <c r="F1377" s="345"/>
      <c r="G1377" s="345"/>
      <c r="H1377" s="345"/>
      <c r="I1377" s="345"/>
    </row>
    <row r="1378" spans="1:9" ht="12.75">
      <c r="A1378" s="345"/>
      <c r="B1378" s="345"/>
      <c r="C1378" s="345"/>
      <c r="D1378" s="345"/>
      <c r="E1378" s="345"/>
      <c r="F1378" s="345"/>
      <c r="G1378" s="345"/>
      <c r="H1378" s="345"/>
      <c r="I1378" s="345"/>
    </row>
    <row r="1379" spans="1:9" ht="12.75">
      <c r="A1379" s="345"/>
      <c r="B1379" s="345"/>
      <c r="C1379" s="345"/>
      <c r="D1379" s="345"/>
      <c r="E1379" s="345"/>
      <c r="F1379" s="345"/>
      <c r="G1379" s="345"/>
      <c r="H1379" s="345"/>
      <c r="I1379" s="345"/>
    </row>
    <row r="1380" spans="1:9" ht="12.75">
      <c r="A1380" s="345"/>
      <c r="B1380" s="345"/>
      <c r="C1380" s="345"/>
      <c r="D1380" s="345"/>
      <c r="E1380" s="345"/>
      <c r="F1380" s="345"/>
      <c r="G1380" s="345"/>
      <c r="H1380" s="345"/>
      <c r="I1380" s="345"/>
    </row>
    <row r="1381" spans="1:9" ht="12.75">
      <c r="A1381" s="345"/>
      <c r="B1381" s="345"/>
      <c r="C1381" s="345"/>
      <c r="D1381" s="345"/>
      <c r="E1381" s="345"/>
      <c r="F1381" s="345"/>
      <c r="G1381" s="345"/>
      <c r="H1381" s="345"/>
      <c r="I1381" s="345"/>
    </row>
    <row r="1382" spans="1:9" ht="12.75">
      <c r="A1382" s="345"/>
      <c r="B1382" s="345"/>
      <c r="C1382" s="345"/>
      <c r="D1382" s="345"/>
      <c r="E1382" s="345"/>
      <c r="F1382" s="345"/>
      <c r="G1382" s="345"/>
      <c r="H1382" s="345"/>
      <c r="I1382" s="345"/>
    </row>
    <row r="1383" spans="1:9" ht="12.75">
      <c r="A1383" s="345"/>
      <c r="B1383" s="345"/>
      <c r="C1383" s="345"/>
      <c r="D1383" s="345"/>
      <c r="E1383" s="345"/>
      <c r="F1383" s="345"/>
      <c r="G1383" s="345"/>
      <c r="H1383" s="345"/>
      <c r="I1383" s="345"/>
    </row>
    <row r="1384" spans="1:9" ht="12.75">
      <c r="A1384" s="345"/>
      <c r="B1384" s="345"/>
      <c r="C1384" s="345"/>
      <c r="D1384" s="345"/>
      <c r="E1384" s="345"/>
      <c r="F1384" s="345"/>
      <c r="G1384" s="345"/>
      <c r="H1384" s="345"/>
      <c r="I1384" s="345"/>
    </row>
    <row r="1385" spans="1:9" ht="12.75">
      <c r="A1385" s="345"/>
      <c r="B1385" s="345"/>
      <c r="C1385" s="345"/>
      <c r="D1385" s="345"/>
      <c r="E1385" s="345"/>
      <c r="F1385" s="345"/>
      <c r="G1385" s="345"/>
      <c r="H1385" s="345"/>
      <c r="I1385" s="345"/>
    </row>
    <row r="1386" spans="1:9" ht="12.75">
      <c r="A1386" s="345"/>
      <c r="B1386" s="345"/>
      <c r="C1386" s="345"/>
      <c r="D1386" s="345"/>
      <c r="E1386" s="345"/>
      <c r="F1386" s="345"/>
      <c r="G1386" s="345"/>
      <c r="H1386" s="345"/>
      <c r="I1386" s="345"/>
    </row>
    <row r="1387" spans="1:9" ht="12.75">
      <c r="A1387" s="345"/>
      <c r="B1387" s="345"/>
      <c r="C1387" s="345"/>
      <c r="D1387" s="345"/>
      <c r="E1387" s="345"/>
      <c r="F1387" s="345"/>
      <c r="G1387" s="345"/>
      <c r="H1387" s="345"/>
      <c r="I1387" s="345"/>
    </row>
    <row r="1388" spans="1:9" ht="12.75">
      <c r="A1388" s="345"/>
      <c r="B1388" s="345"/>
      <c r="C1388" s="345"/>
      <c r="D1388" s="345"/>
      <c r="E1388" s="345"/>
      <c r="F1388" s="345"/>
      <c r="G1388" s="345"/>
      <c r="H1388" s="345"/>
      <c r="I1388" s="345"/>
    </row>
    <row r="1389" spans="1:9" ht="12.75">
      <c r="A1389" s="345"/>
      <c r="B1389" s="345"/>
      <c r="C1389" s="345"/>
      <c r="D1389" s="345"/>
      <c r="E1389" s="345"/>
      <c r="F1389" s="345"/>
      <c r="G1389" s="345"/>
      <c r="H1389" s="345"/>
      <c r="I1389" s="345"/>
    </row>
    <row r="1390" spans="1:9" ht="12.75">
      <c r="A1390" s="345"/>
      <c r="B1390" s="345"/>
      <c r="C1390" s="345"/>
      <c r="D1390" s="345"/>
      <c r="E1390" s="345"/>
      <c r="F1390" s="345"/>
      <c r="G1390" s="345"/>
      <c r="H1390" s="345"/>
      <c r="I1390" s="345"/>
    </row>
    <row r="1391" spans="1:9" ht="12.75">
      <c r="A1391" s="345"/>
      <c r="B1391" s="345"/>
      <c r="C1391" s="345"/>
      <c r="D1391" s="345"/>
      <c r="E1391" s="345"/>
      <c r="F1391" s="345"/>
      <c r="G1391" s="345"/>
      <c r="H1391" s="345"/>
      <c r="I1391" s="345"/>
    </row>
    <row r="1392" spans="1:9" ht="12.75">
      <c r="A1392" s="345"/>
      <c r="B1392" s="345"/>
      <c r="C1392" s="345"/>
      <c r="D1392" s="345"/>
      <c r="E1392" s="345"/>
      <c r="F1392" s="345"/>
      <c r="G1392" s="345"/>
      <c r="H1392" s="345"/>
      <c r="I1392" s="345"/>
    </row>
    <row r="1393" spans="1:9" ht="12.75">
      <c r="A1393" s="345"/>
      <c r="B1393" s="345"/>
      <c r="C1393" s="345"/>
      <c r="D1393" s="345"/>
      <c r="E1393" s="345"/>
      <c r="F1393" s="345"/>
      <c r="G1393" s="345"/>
      <c r="H1393" s="345"/>
      <c r="I1393" s="345"/>
    </row>
    <row r="1394" spans="1:9" ht="12.75">
      <c r="A1394" s="345"/>
      <c r="B1394" s="345"/>
      <c r="C1394" s="345"/>
      <c r="D1394" s="345"/>
      <c r="E1394" s="345"/>
      <c r="F1394" s="345"/>
      <c r="G1394" s="345"/>
      <c r="H1394" s="345"/>
      <c r="I1394" s="345"/>
    </row>
    <row r="1395" spans="1:9" ht="12.75">
      <c r="A1395" s="345"/>
      <c r="B1395" s="345"/>
      <c r="C1395" s="345"/>
      <c r="D1395" s="345"/>
      <c r="E1395" s="345"/>
      <c r="F1395" s="345"/>
      <c r="G1395" s="345"/>
      <c r="H1395" s="345"/>
      <c r="I1395" s="345"/>
    </row>
    <row r="1396" spans="1:9" ht="12.75">
      <c r="A1396" s="345"/>
      <c r="B1396" s="345"/>
      <c r="C1396" s="345"/>
      <c r="D1396" s="345"/>
      <c r="E1396" s="345"/>
      <c r="F1396" s="345"/>
      <c r="G1396" s="345"/>
      <c r="H1396" s="345"/>
      <c r="I1396" s="345"/>
    </row>
    <row r="1397" spans="1:9" ht="12.75">
      <c r="A1397" s="345"/>
      <c r="B1397" s="345"/>
      <c r="C1397" s="345"/>
      <c r="D1397" s="345"/>
      <c r="E1397" s="345"/>
      <c r="F1397" s="345"/>
      <c r="G1397" s="345"/>
      <c r="H1397" s="345"/>
      <c r="I1397" s="345"/>
    </row>
    <row r="1398" spans="1:9" ht="12.75">
      <c r="A1398" s="345"/>
      <c r="B1398" s="345"/>
      <c r="C1398" s="345"/>
      <c r="D1398" s="345"/>
      <c r="E1398" s="345"/>
      <c r="F1398" s="345"/>
      <c r="G1398" s="345"/>
      <c r="H1398" s="345"/>
      <c r="I1398" s="345"/>
    </row>
    <row r="1399" spans="1:9" ht="12.75">
      <c r="A1399" s="345"/>
      <c r="B1399" s="345"/>
      <c r="C1399" s="345"/>
      <c r="D1399" s="345"/>
      <c r="E1399" s="345"/>
      <c r="F1399" s="345"/>
      <c r="G1399" s="345"/>
      <c r="H1399" s="345"/>
      <c r="I1399" s="345"/>
    </row>
    <row r="1400" spans="1:9" ht="12.75">
      <c r="A1400" s="345"/>
      <c r="B1400" s="345"/>
      <c r="C1400" s="345"/>
      <c r="D1400" s="345"/>
      <c r="E1400" s="345"/>
      <c r="F1400" s="345"/>
      <c r="G1400" s="345"/>
      <c r="H1400" s="345"/>
      <c r="I1400" s="345"/>
    </row>
    <row r="1401" spans="1:9" ht="12.75">
      <c r="A1401" s="345"/>
      <c r="B1401" s="345"/>
      <c r="C1401" s="345"/>
      <c r="D1401" s="345"/>
      <c r="E1401" s="345"/>
      <c r="F1401" s="345"/>
      <c r="G1401" s="345"/>
      <c r="H1401" s="345"/>
      <c r="I1401" s="345"/>
    </row>
    <row r="1402" spans="1:9" ht="12.75">
      <c r="A1402" s="345"/>
      <c r="B1402" s="345"/>
      <c r="C1402" s="345"/>
      <c r="D1402" s="345"/>
      <c r="E1402" s="345"/>
      <c r="F1402" s="345"/>
      <c r="G1402" s="345"/>
      <c r="H1402" s="345"/>
      <c r="I1402" s="345"/>
    </row>
    <row r="1403" spans="1:9" ht="12.75">
      <c r="A1403" s="345"/>
      <c r="B1403" s="345"/>
      <c r="C1403" s="345"/>
      <c r="D1403" s="345"/>
      <c r="E1403" s="345"/>
      <c r="F1403" s="345"/>
      <c r="G1403" s="345"/>
      <c r="H1403" s="345"/>
      <c r="I1403" s="345"/>
    </row>
    <row r="1404" spans="1:9" ht="12.75">
      <c r="A1404" s="345"/>
      <c r="B1404" s="345"/>
      <c r="C1404" s="345"/>
      <c r="D1404" s="345"/>
      <c r="E1404" s="345"/>
      <c r="F1404" s="345"/>
      <c r="G1404" s="345"/>
      <c r="H1404" s="345"/>
      <c r="I1404" s="345"/>
    </row>
    <row r="1405" spans="1:9" ht="12.75">
      <c r="A1405" s="345"/>
      <c r="B1405" s="345"/>
      <c r="C1405" s="345"/>
      <c r="D1405" s="345"/>
      <c r="E1405" s="345"/>
      <c r="F1405" s="345"/>
      <c r="G1405" s="345"/>
      <c r="H1405" s="345"/>
      <c r="I1405" s="345"/>
    </row>
    <row r="1406" spans="1:9" ht="12.75">
      <c r="A1406" s="345"/>
      <c r="B1406" s="345"/>
      <c r="C1406" s="345"/>
      <c r="D1406" s="345"/>
      <c r="E1406" s="345"/>
      <c r="F1406" s="345"/>
      <c r="G1406" s="345"/>
      <c r="H1406" s="345"/>
      <c r="I1406" s="345"/>
    </row>
    <row r="1407" spans="1:9" ht="12.75">
      <c r="A1407" s="345"/>
      <c r="B1407" s="345"/>
      <c r="C1407" s="345"/>
      <c r="D1407" s="345"/>
      <c r="E1407" s="345"/>
      <c r="F1407" s="345"/>
      <c r="G1407" s="345"/>
      <c r="H1407" s="345"/>
      <c r="I1407" s="345"/>
    </row>
    <row r="1408" spans="1:9" ht="12.75">
      <c r="A1408" s="345"/>
      <c r="B1408" s="345"/>
      <c r="C1408" s="345"/>
      <c r="D1408" s="345"/>
      <c r="E1408" s="345"/>
      <c r="F1408" s="345"/>
      <c r="G1408" s="345"/>
      <c r="H1408" s="345"/>
      <c r="I1408" s="345"/>
    </row>
    <row r="1409" spans="1:9" ht="12.75">
      <c r="A1409" s="345"/>
      <c r="B1409" s="345"/>
      <c r="C1409" s="345"/>
      <c r="D1409" s="345"/>
      <c r="E1409" s="345"/>
      <c r="F1409" s="345"/>
      <c r="G1409" s="345"/>
      <c r="H1409" s="345"/>
      <c r="I1409" s="345"/>
    </row>
    <row r="1410" spans="1:9" ht="12.75">
      <c r="A1410" s="345"/>
      <c r="B1410" s="345"/>
      <c r="C1410" s="345"/>
      <c r="D1410" s="345"/>
      <c r="E1410" s="345"/>
      <c r="F1410" s="345"/>
      <c r="G1410" s="345"/>
      <c r="H1410" s="345"/>
      <c r="I1410" s="345"/>
    </row>
    <row r="1411" spans="1:9" ht="12.75">
      <c r="A1411" s="345"/>
      <c r="B1411" s="345"/>
      <c r="C1411" s="345"/>
      <c r="D1411" s="345"/>
      <c r="E1411" s="345"/>
      <c r="F1411" s="345"/>
      <c r="G1411" s="345"/>
      <c r="H1411" s="345"/>
      <c r="I1411" s="345"/>
    </row>
    <row r="1412" spans="1:9" ht="12.75">
      <c r="A1412" s="345"/>
      <c r="B1412" s="345"/>
      <c r="C1412" s="345"/>
      <c r="D1412" s="345"/>
      <c r="E1412" s="345"/>
      <c r="F1412" s="345"/>
      <c r="G1412" s="345"/>
      <c r="H1412" s="345"/>
      <c r="I1412" s="345"/>
    </row>
    <row r="1413" spans="1:9" ht="12.75">
      <c r="A1413" s="345"/>
      <c r="B1413" s="345"/>
      <c r="C1413" s="345"/>
      <c r="D1413" s="345"/>
      <c r="E1413" s="345"/>
      <c r="F1413" s="345"/>
      <c r="G1413" s="345"/>
      <c r="H1413" s="345"/>
      <c r="I1413" s="345"/>
    </row>
    <row r="1414" spans="1:9" ht="12.75">
      <c r="A1414" s="345"/>
      <c r="B1414" s="345"/>
      <c r="C1414" s="345"/>
      <c r="D1414" s="345"/>
      <c r="E1414" s="345"/>
      <c r="F1414" s="345"/>
      <c r="G1414" s="345"/>
      <c r="H1414" s="345"/>
      <c r="I1414" s="345"/>
    </row>
    <row r="1415" spans="1:9" ht="12.75">
      <c r="A1415" s="345"/>
      <c r="B1415" s="345"/>
      <c r="C1415" s="345"/>
      <c r="D1415" s="345"/>
      <c r="E1415" s="345"/>
      <c r="F1415" s="345"/>
      <c r="G1415" s="345"/>
      <c r="H1415" s="345"/>
      <c r="I1415" s="345"/>
    </row>
    <row r="1416" spans="1:9" ht="12.75">
      <c r="A1416" s="345"/>
      <c r="B1416" s="345"/>
      <c r="C1416" s="345"/>
      <c r="D1416" s="345"/>
      <c r="E1416" s="345"/>
      <c r="F1416" s="345"/>
      <c r="G1416" s="345"/>
      <c r="H1416" s="345"/>
      <c r="I1416" s="345"/>
    </row>
    <row r="1417" spans="1:9" ht="12.75">
      <c r="A1417" s="345"/>
      <c r="B1417" s="345"/>
      <c r="C1417" s="345"/>
      <c r="D1417" s="345"/>
      <c r="E1417" s="345"/>
      <c r="F1417" s="345"/>
      <c r="G1417" s="345"/>
      <c r="H1417" s="345"/>
      <c r="I1417" s="345"/>
    </row>
    <row r="1418" spans="1:9" ht="12.75">
      <c r="A1418" s="345"/>
      <c r="B1418" s="345"/>
      <c r="C1418" s="345"/>
      <c r="D1418" s="345"/>
      <c r="E1418" s="345"/>
      <c r="F1418" s="345"/>
      <c r="G1418" s="345"/>
      <c r="H1418" s="345"/>
      <c r="I1418" s="345"/>
    </row>
    <row r="1419" spans="1:9" ht="12.75">
      <c r="A1419" s="345"/>
      <c r="B1419" s="345"/>
      <c r="C1419" s="345"/>
      <c r="D1419" s="345"/>
      <c r="E1419" s="345"/>
      <c r="F1419" s="345"/>
      <c r="G1419" s="345"/>
      <c r="H1419" s="345"/>
      <c r="I1419" s="345"/>
    </row>
    <row r="1420" spans="1:9" ht="12.75">
      <c r="A1420" s="345"/>
      <c r="B1420" s="345"/>
      <c r="C1420" s="345"/>
      <c r="D1420" s="345"/>
      <c r="E1420" s="345"/>
      <c r="F1420" s="345"/>
      <c r="G1420" s="345"/>
      <c r="H1420" s="345"/>
      <c r="I1420" s="345"/>
    </row>
    <row r="1421" spans="1:9" ht="12.75">
      <c r="A1421" s="345"/>
      <c r="B1421" s="345"/>
      <c r="C1421" s="345"/>
      <c r="D1421" s="345"/>
      <c r="E1421" s="345"/>
      <c r="F1421" s="345"/>
      <c r="G1421" s="345"/>
      <c r="H1421" s="345"/>
      <c r="I1421" s="345"/>
    </row>
    <row r="1422" spans="1:9" ht="12.75">
      <c r="A1422" s="345"/>
      <c r="B1422" s="345"/>
      <c r="C1422" s="345"/>
      <c r="D1422" s="345"/>
      <c r="E1422" s="345"/>
      <c r="F1422" s="345"/>
      <c r="G1422" s="345"/>
      <c r="H1422" s="345"/>
      <c r="I1422" s="345"/>
    </row>
    <row r="1423" spans="1:9" ht="12.75">
      <c r="A1423" s="345"/>
      <c r="B1423" s="345"/>
      <c r="C1423" s="345"/>
      <c r="D1423" s="345"/>
      <c r="E1423" s="345"/>
      <c r="F1423" s="345"/>
      <c r="G1423" s="345"/>
      <c r="H1423" s="345"/>
      <c r="I1423" s="345"/>
    </row>
    <row r="1424" spans="1:9" ht="12.75">
      <c r="A1424" s="345"/>
      <c r="B1424" s="345"/>
      <c r="C1424" s="345"/>
      <c r="D1424" s="345"/>
      <c r="E1424" s="345"/>
      <c r="F1424" s="345"/>
      <c r="G1424" s="345"/>
      <c r="H1424" s="345"/>
      <c r="I1424" s="345"/>
    </row>
    <row r="1425" spans="1:9" ht="12.75">
      <c r="A1425" s="345"/>
      <c r="B1425" s="345"/>
      <c r="C1425" s="345"/>
      <c r="D1425" s="345"/>
      <c r="E1425" s="345"/>
      <c r="F1425" s="345"/>
      <c r="G1425" s="345"/>
      <c r="H1425" s="345"/>
      <c r="I1425" s="345"/>
    </row>
    <row r="1426" spans="1:9" ht="12.75">
      <c r="A1426" s="345"/>
      <c r="B1426" s="345"/>
      <c r="C1426" s="345"/>
      <c r="D1426" s="345"/>
      <c r="E1426" s="345"/>
      <c r="F1426" s="345"/>
      <c r="G1426" s="345"/>
      <c r="H1426" s="345"/>
      <c r="I1426" s="345"/>
    </row>
    <row r="1427" spans="1:9" ht="12.75">
      <c r="A1427" s="345"/>
      <c r="B1427" s="345"/>
      <c r="C1427" s="345"/>
      <c r="D1427" s="345"/>
      <c r="E1427" s="345"/>
      <c r="F1427" s="345"/>
      <c r="G1427" s="345"/>
      <c r="H1427" s="345"/>
      <c r="I1427" s="345"/>
    </row>
    <row r="1428" spans="1:9" ht="12.75">
      <c r="A1428" s="345"/>
      <c r="B1428" s="345"/>
      <c r="C1428" s="345"/>
      <c r="D1428" s="345"/>
      <c r="E1428" s="345"/>
      <c r="F1428" s="345"/>
      <c r="G1428" s="345"/>
      <c r="H1428" s="345"/>
      <c r="I1428" s="345"/>
    </row>
    <row r="1429" spans="1:9" ht="12.75">
      <c r="A1429" s="345"/>
      <c r="B1429" s="345"/>
      <c r="C1429" s="345"/>
      <c r="D1429" s="345"/>
      <c r="E1429" s="345"/>
      <c r="F1429" s="345"/>
      <c r="G1429" s="345"/>
      <c r="H1429" s="345"/>
      <c r="I1429" s="345"/>
    </row>
    <row r="1430" spans="1:9" ht="12.75">
      <c r="A1430" s="345"/>
      <c r="B1430" s="345"/>
      <c r="C1430" s="345"/>
      <c r="D1430" s="345"/>
      <c r="E1430" s="345"/>
      <c r="F1430" s="345"/>
      <c r="G1430" s="345"/>
      <c r="H1430" s="345"/>
      <c r="I1430" s="345"/>
    </row>
    <row r="1431" spans="1:9" ht="12.75">
      <c r="A1431" s="345"/>
      <c r="B1431" s="345"/>
      <c r="C1431" s="345"/>
      <c r="D1431" s="345"/>
      <c r="E1431" s="345"/>
      <c r="F1431" s="345"/>
      <c r="G1431" s="345"/>
      <c r="H1431" s="345"/>
      <c r="I1431" s="345"/>
    </row>
    <row r="1432" spans="1:9" ht="12.75">
      <c r="A1432" s="345"/>
      <c r="B1432" s="345"/>
      <c r="C1432" s="345"/>
      <c r="D1432" s="345"/>
      <c r="E1432" s="345"/>
      <c r="F1432" s="345"/>
      <c r="G1432" s="345"/>
      <c r="H1432" s="345"/>
      <c r="I1432" s="345"/>
    </row>
    <row r="1433" spans="1:9" ht="12.75">
      <c r="A1433" s="345"/>
      <c r="B1433" s="345"/>
      <c r="C1433" s="345"/>
      <c r="D1433" s="345"/>
      <c r="E1433" s="345"/>
      <c r="F1433" s="345"/>
      <c r="G1433" s="345"/>
      <c r="H1433" s="345"/>
      <c r="I1433" s="345"/>
    </row>
    <row r="1434" spans="1:9" ht="12.75">
      <c r="A1434" s="345"/>
      <c r="B1434" s="345"/>
      <c r="C1434" s="345"/>
      <c r="D1434" s="345"/>
      <c r="E1434" s="345"/>
      <c r="F1434" s="345"/>
      <c r="G1434" s="345"/>
      <c r="H1434" s="345"/>
      <c r="I1434" s="345"/>
    </row>
    <row r="1435" spans="1:9" ht="12.75">
      <c r="A1435" s="345"/>
      <c r="B1435" s="345"/>
      <c r="C1435" s="345"/>
      <c r="D1435" s="345"/>
      <c r="E1435" s="345"/>
      <c r="F1435" s="345"/>
      <c r="G1435" s="345"/>
      <c r="H1435" s="345"/>
      <c r="I1435" s="345"/>
    </row>
    <row r="1436" spans="1:9" ht="12.75">
      <c r="A1436" s="345"/>
      <c r="B1436" s="345"/>
      <c r="C1436" s="345"/>
      <c r="D1436" s="345"/>
      <c r="E1436" s="345"/>
      <c r="F1436" s="345"/>
      <c r="G1436" s="345"/>
      <c r="H1436" s="345"/>
      <c r="I1436" s="345"/>
    </row>
    <row r="1437" spans="1:9" ht="12.75">
      <c r="A1437" s="345"/>
      <c r="B1437" s="345"/>
      <c r="C1437" s="345"/>
      <c r="D1437" s="345"/>
      <c r="E1437" s="345"/>
      <c r="F1437" s="345"/>
      <c r="G1437" s="345"/>
      <c r="H1437" s="345"/>
      <c r="I1437" s="345"/>
    </row>
    <row r="1438" spans="1:9" ht="12.75">
      <c r="A1438" s="345"/>
      <c r="B1438" s="345"/>
      <c r="C1438" s="345"/>
      <c r="D1438" s="345"/>
      <c r="E1438" s="345"/>
      <c r="F1438" s="345"/>
      <c r="G1438" s="345"/>
      <c r="H1438" s="345"/>
      <c r="I1438" s="345"/>
    </row>
    <row r="1439" spans="1:9" ht="12.75">
      <c r="A1439" s="345"/>
      <c r="B1439" s="345"/>
      <c r="C1439" s="345"/>
      <c r="D1439" s="345"/>
      <c r="E1439" s="345"/>
      <c r="F1439" s="345"/>
      <c r="G1439" s="345"/>
      <c r="H1439" s="345"/>
      <c r="I1439" s="345"/>
    </row>
    <row r="1440" spans="1:9" ht="12.75">
      <c r="A1440" s="345"/>
      <c r="B1440" s="345"/>
      <c r="C1440" s="345"/>
      <c r="D1440" s="345"/>
      <c r="E1440" s="345"/>
      <c r="F1440" s="345"/>
      <c r="G1440" s="345"/>
      <c r="H1440" s="345"/>
      <c r="I1440" s="345"/>
    </row>
    <row r="1441" spans="1:9" ht="12.75">
      <c r="A1441" s="345"/>
      <c r="B1441" s="345"/>
      <c r="C1441" s="345"/>
      <c r="D1441" s="345"/>
      <c r="E1441" s="345"/>
      <c r="F1441" s="345"/>
      <c r="G1441" s="345"/>
      <c r="H1441" s="345"/>
      <c r="I1441" s="345"/>
    </row>
    <row r="1442" spans="1:9" ht="12.75">
      <c r="A1442" s="345"/>
      <c r="B1442" s="345"/>
      <c r="C1442" s="345"/>
      <c r="D1442" s="345"/>
      <c r="E1442" s="345"/>
      <c r="F1442" s="345"/>
      <c r="G1442" s="345"/>
      <c r="H1442" s="345"/>
      <c r="I1442" s="345"/>
    </row>
    <row r="1443" spans="1:9" ht="12.75">
      <c r="A1443" s="345"/>
      <c r="B1443" s="345"/>
      <c r="C1443" s="345"/>
      <c r="D1443" s="345"/>
      <c r="E1443" s="345"/>
      <c r="F1443" s="345"/>
      <c r="G1443" s="345"/>
      <c r="H1443" s="345"/>
      <c r="I1443" s="345"/>
    </row>
    <row r="1444" spans="1:9" ht="12.75">
      <c r="A1444" s="345"/>
      <c r="B1444" s="345"/>
      <c r="C1444" s="345"/>
      <c r="D1444" s="345"/>
      <c r="E1444" s="345"/>
      <c r="F1444" s="345"/>
      <c r="G1444" s="345"/>
      <c r="H1444" s="345"/>
      <c r="I1444" s="345"/>
    </row>
    <row r="1445" spans="1:9" ht="12.75">
      <c r="A1445" s="345"/>
      <c r="B1445" s="345"/>
      <c r="C1445" s="345"/>
      <c r="D1445" s="345"/>
      <c r="E1445" s="345"/>
      <c r="F1445" s="345"/>
      <c r="G1445" s="345"/>
      <c r="H1445" s="345"/>
      <c r="I1445" s="345"/>
    </row>
    <row r="1446" spans="1:9" ht="12.75">
      <c r="A1446" s="345"/>
      <c r="B1446" s="345"/>
      <c r="C1446" s="345"/>
      <c r="D1446" s="345"/>
      <c r="E1446" s="345"/>
      <c r="F1446" s="345"/>
      <c r="G1446" s="345"/>
      <c r="H1446" s="345"/>
      <c r="I1446" s="345"/>
    </row>
    <row r="1447" spans="1:9" ht="12.75">
      <c r="A1447" s="345"/>
      <c r="B1447" s="345"/>
      <c r="C1447" s="345"/>
      <c r="D1447" s="345"/>
      <c r="E1447" s="345"/>
      <c r="F1447" s="345"/>
      <c r="G1447" s="345"/>
      <c r="H1447" s="345"/>
      <c r="I1447" s="345"/>
    </row>
    <row r="1448" spans="1:9" ht="12.75">
      <c r="A1448" s="345"/>
      <c r="B1448" s="345"/>
      <c r="C1448" s="345"/>
      <c r="D1448" s="345"/>
      <c r="E1448" s="345"/>
      <c r="F1448" s="345"/>
      <c r="G1448" s="345"/>
      <c r="H1448" s="345"/>
      <c r="I1448" s="345"/>
    </row>
    <row r="1449" spans="1:9" ht="12.75">
      <c r="A1449" s="345"/>
      <c r="B1449" s="345"/>
      <c r="C1449" s="345"/>
      <c r="D1449" s="345"/>
      <c r="E1449" s="345"/>
      <c r="F1449" s="345"/>
      <c r="G1449" s="345"/>
      <c r="H1449" s="345"/>
      <c r="I1449" s="345"/>
    </row>
    <row r="1450" spans="1:9" ht="12.75">
      <c r="A1450" s="345"/>
      <c r="B1450" s="345"/>
      <c r="C1450" s="345"/>
      <c r="D1450" s="345"/>
      <c r="E1450" s="345"/>
      <c r="F1450" s="345"/>
      <c r="G1450" s="345"/>
      <c r="H1450" s="345"/>
      <c r="I1450" s="345"/>
    </row>
    <row r="1451" spans="1:9" ht="12.75">
      <c r="A1451" s="345"/>
      <c r="B1451" s="345"/>
      <c r="C1451" s="345"/>
      <c r="D1451" s="345"/>
      <c r="E1451" s="345"/>
      <c r="F1451" s="345"/>
      <c r="G1451" s="345"/>
      <c r="H1451" s="345"/>
      <c r="I1451" s="345"/>
    </row>
    <row r="1452" spans="1:9" ht="12.75">
      <c r="A1452" s="345"/>
      <c r="B1452" s="345"/>
      <c r="C1452" s="345"/>
      <c r="D1452" s="345"/>
      <c r="E1452" s="345"/>
      <c r="F1452" s="345"/>
      <c r="G1452" s="345"/>
      <c r="H1452" s="345"/>
      <c r="I1452" s="345"/>
    </row>
    <row r="1453" spans="1:9" ht="12.75">
      <c r="A1453" s="345"/>
      <c r="B1453" s="345"/>
      <c r="C1453" s="345"/>
      <c r="D1453" s="345"/>
      <c r="E1453" s="345"/>
      <c r="F1453" s="345"/>
      <c r="G1453" s="345"/>
      <c r="H1453" s="345"/>
      <c r="I1453" s="345"/>
    </row>
    <row r="1454" spans="1:9" ht="12.75">
      <c r="A1454" s="345"/>
      <c r="B1454" s="345"/>
      <c r="C1454" s="345"/>
      <c r="D1454" s="345"/>
      <c r="E1454" s="345"/>
      <c r="F1454" s="345"/>
      <c r="G1454" s="345"/>
      <c r="H1454" s="345"/>
      <c r="I1454" s="345"/>
    </row>
    <row r="1455" spans="1:9" ht="12.75">
      <c r="A1455" s="345"/>
      <c r="B1455" s="345"/>
      <c r="C1455" s="345"/>
      <c r="D1455" s="345"/>
      <c r="E1455" s="345"/>
      <c r="F1455" s="345"/>
      <c r="G1455" s="345"/>
      <c r="H1455" s="345"/>
      <c r="I1455" s="345"/>
    </row>
    <row r="1456" spans="1:9" ht="12.75">
      <c r="A1456" s="345"/>
      <c r="B1456" s="345"/>
      <c r="C1456" s="345"/>
      <c r="D1456" s="345"/>
      <c r="E1456" s="345"/>
      <c r="F1456" s="345"/>
      <c r="G1456" s="345"/>
      <c r="H1456" s="345"/>
      <c r="I1456" s="345"/>
    </row>
    <row r="1457" spans="1:9" ht="12.75">
      <c r="A1457" s="345"/>
      <c r="B1457" s="345"/>
      <c r="C1457" s="345"/>
      <c r="D1457" s="345"/>
      <c r="E1457" s="345"/>
      <c r="F1457" s="345"/>
      <c r="G1457" s="345"/>
      <c r="H1457" s="345"/>
      <c r="I1457" s="345"/>
    </row>
    <row r="1458" spans="1:9" ht="12.75">
      <c r="A1458" s="345"/>
      <c r="B1458" s="345"/>
      <c r="C1458" s="345"/>
      <c r="D1458" s="345"/>
      <c r="E1458" s="345"/>
      <c r="F1458" s="345"/>
      <c r="G1458" s="345"/>
      <c r="H1458" s="345"/>
      <c r="I1458" s="345"/>
    </row>
    <row r="1459" spans="1:9" ht="12.75">
      <c r="A1459" s="345"/>
      <c r="B1459" s="345"/>
      <c r="C1459" s="345"/>
      <c r="D1459" s="345"/>
      <c r="E1459" s="345"/>
      <c r="F1459" s="345"/>
      <c r="G1459" s="345"/>
      <c r="H1459" s="345"/>
      <c r="I1459" s="345"/>
    </row>
    <row r="1460" spans="1:9" ht="12.75">
      <c r="A1460" s="345"/>
      <c r="B1460" s="345"/>
      <c r="C1460" s="345"/>
      <c r="D1460" s="345"/>
      <c r="E1460" s="345"/>
      <c r="F1460" s="345"/>
      <c r="G1460" s="345"/>
      <c r="H1460" s="345"/>
      <c r="I1460" s="345"/>
    </row>
    <row r="1461" spans="1:9" ht="12.75">
      <c r="A1461" s="345"/>
      <c r="B1461" s="345"/>
      <c r="C1461" s="345"/>
      <c r="D1461" s="345"/>
      <c r="E1461" s="345"/>
      <c r="F1461" s="345"/>
      <c r="G1461" s="345"/>
      <c r="H1461" s="345"/>
      <c r="I1461" s="345"/>
    </row>
    <row r="1462" spans="1:9" ht="12.75">
      <c r="A1462" s="345"/>
      <c r="B1462" s="345"/>
      <c r="C1462" s="345"/>
      <c r="D1462" s="345"/>
      <c r="E1462" s="345"/>
      <c r="F1462" s="345"/>
      <c r="G1462" s="345"/>
      <c r="H1462" s="345"/>
      <c r="I1462" s="345"/>
    </row>
    <row r="1463" spans="1:9" ht="12.75">
      <c r="A1463" s="345"/>
      <c r="B1463" s="345"/>
      <c r="C1463" s="345"/>
      <c r="D1463" s="345"/>
      <c r="E1463" s="345"/>
      <c r="F1463" s="345"/>
      <c r="G1463" s="345"/>
      <c r="H1463" s="345"/>
      <c r="I1463" s="345"/>
    </row>
    <row r="1464" spans="1:9" ht="12.75">
      <c r="A1464" s="345"/>
      <c r="B1464" s="345"/>
      <c r="C1464" s="345"/>
      <c r="D1464" s="345"/>
      <c r="E1464" s="345"/>
      <c r="F1464" s="345"/>
      <c r="G1464" s="345"/>
      <c r="H1464" s="345"/>
      <c r="I1464" s="345"/>
    </row>
    <row r="1465" spans="1:9" ht="12.75">
      <c r="A1465" s="345"/>
      <c r="B1465" s="345"/>
      <c r="C1465" s="345"/>
      <c r="D1465" s="345"/>
      <c r="E1465" s="345"/>
      <c r="F1465" s="345"/>
      <c r="G1465" s="345"/>
      <c r="H1465" s="345"/>
      <c r="I1465" s="345"/>
    </row>
    <row r="1466" spans="1:9" ht="12.75">
      <c r="A1466" s="345"/>
      <c r="B1466" s="345"/>
      <c r="C1466" s="345"/>
      <c r="D1466" s="345"/>
      <c r="E1466" s="345"/>
      <c r="F1466" s="345"/>
      <c r="G1466" s="345"/>
      <c r="H1466" s="345"/>
      <c r="I1466" s="345"/>
    </row>
    <row r="1467" spans="1:9" ht="12.75">
      <c r="A1467" s="345"/>
      <c r="B1467" s="345"/>
      <c r="C1467" s="345"/>
      <c r="D1467" s="345"/>
      <c r="E1467" s="345"/>
      <c r="F1467" s="345"/>
      <c r="G1467" s="345"/>
      <c r="H1467" s="345"/>
      <c r="I1467" s="345"/>
    </row>
    <row r="1468" spans="1:9" ht="12.75">
      <c r="A1468" s="345"/>
      <c r="B1468" s="345"/>
      <c r="C1468" s="345"/>
      <c r="D1468" s="345"/>
      <c r="E1468" s="345"/>
      <c r="F1468" s="345"/>
      <c r="G1468" s="345"/>
      <c r="H1468" s="345"/>
      <c r="I1468" s="345"/>
    </row>
    <row r="1469" spans="1:9" ht="12.75">
      <c r="A1469" s="345"/>
      <c r="B1469" s="345"/>
      <c r="C1469" s="345"/>
      <c r="D1469" s="345"/>
      <c r="E1469" s="345"/>
      <c r="F1469" s="345"/>
      <c r="G1469" s="345"/>
      <c r="H1469" s="345"/>
      <c r="I1469" s="345"/>
    </row>
    <row r="1470" spans="1:9" ht="12.75">
      <c r="A1470" s="345"/>
      <c r="B1470" s="345"/>
      <c r="C1470" s="345"/>
      <c r="D1470" s="345"/>
      <c r="E1470" s="345"/>
      <c r="F1470" s="345"/>
      <c r="G1470" s="345"/>
      <c r="H1470" s="345"/>
      <c r="I1470" s="345"/>
    </row>
    <row r="1471" spans="1:9" ht="12.75">
      <c r="A1471" s="345"/>
      <c r="B1471" s="345"/>
      <c r="C1471" s="345"/>
      <c r="D1471" s="345"/>
      <c r="E1471" s="345"/>
      <c r="F1471" s="345"/>
      <c r="G1471" s="345"/>
      <c r="H1471" s="345"/>
      <c r="I1471" s="345"/>
    </row>
    <row r="1472" spans="1:9" ht="12.75">
      <c r="A1472" s="345"/>
      <c r="B1472" s="345"/>
      <c r="C1472" s="345"/>
      <c r="D1472" s="345"/>
      <c r="E1472" s="345"/>
      <c r="F1472" s="345"/>
      <c r="G1472" s="345"/>
      <c r="H1472" s="345"/>
      <c r="I1472" s="345"/>
    </row>
    <row r="1473" spans="1:9" ht="12.75">
      <c r="A1473" s="345"/>
      <c r="B1473" s="345"/>
      <c r="C1473" s="345"/>
      <c r="D1473" s="345"/>
      <c r="E1473" s="345"/>
      <c r="F1473" s="345"/>
      <c r="G1473" s="345"/>
      <c r="H1473" s="345"/>
      <c r="I1473" s="345"/>
    </row>
    <row r="1474" spans="1:9" ht="12.75">
      <c r="A1474" s="345"/>
      <c r="B1474" s="345"/>
      <c r="C1474" s="345"/>
      <c r="D1474" s="345"/>
      <c r="E1474" s="345"/>
      <c r="F1474" s="345"/>
      <c r="G1474" s="345"/>
      <c r="H1474" s="345"/>
      <c r="I1474" s="345"/>
    </row>
    <row r="1475" spans="1:9" ht="12.75">
      <c r="A1475" s="345"/>
      <c r="B1475" s="345"/>
      <c r="C1475" s="345"/>
      <c r="D1475" s="345"/>
      <c r="E1475" s="345"/>
      <c r="F1475" s="345"/>
      <c r="G1475" s="345"/>
      <c r="H1475" s="345"/>
      <c r="I1475" s="345"/>
    </row>
    <row r="1476" spans="1:9" ht="12.75">
      <c r="A1476" s="345"/>
      <c r="B1476" s="345"/>
      <c r="C1476" s="345"/>
      <c r="D1476" s="345"/>
      <c r="E1476" s="345"/>
      <c r="F1476" s="345"/>
      <c r="G1476" s="345"/>
      <c r="H1476" s="345"/>
      <c r="I1476" s="345"/>
    </row>
    <row r="1477" spans="1:9" ht="12.75">
      <c r="A1477" s="345"/>
      <c r="B1477" s="345"/>
      <c r="C1477" s="345"/>
      <c r="D1477" s="345"/>
      <c r="E1477" s="345"/>
      <c r="F1477" s="345"/>
      <c r="G1477" s="345"/>
      <c r="H1477" s="345"/>
      <c r="I1477" s="345"/>
    </row>
    <row r="1478" spans="1:9" ht="12.75">
      <c r="A1478" s="345"/>
      <c r="B1478" s="345"/>
      <c r="C1478" s="345"/>
      <c r="D1478" s="345"/>
      <c r="E1478" s="345"/>
      <c r="F1478" s="345"/>
      <c r="G1478" s="345"/>
      <c r="H1478" s="345"/>
      <c r="I1478" s="345"/>
    </row>
    <row r="1479" spans="1:9" ht="12.75">
      <c r="A1479" s="345"/>
      <c r="B1479" s="345"/>
      <c r="C1479" s="345"/>
      <c r="D1479" s="345"/>
      <c r="E1479" s="345"/>
      <c r="F1479" s="345"/>
      <c r="G1479" s="345"/>
      <c r="H1479" s="345"/>
      <c r="I1479" s="345"/>
    </row>
    <row r="1480" spans="1:9" ht="12.75">
      <c r="A1480" s="345"/>
      <c r="B1480" s="345"/>
      <c r="C1480" s="345"/>
      <c r="D1480" s="345"/>
      <c r="E1480" s="345"/>
      <c r="F1480" s="345"/>
      <c r="G1480" s="345"/>
      <c r="H1480" s="345"/>
      <c r="I1480" s="345"/>
    </row>
    <row r="1481" spans="1:9" ht="12.75">
      <c r="A1481" s="345"/>
      <c r="B1481" s="345"/>
      <c r="C1481" s="345"/>
      <c r="D1481" s="345"/>
      <c r="E1481" s="345"/>
      <c r="F1481" s="345"/>
      <c r="G1481" s="345"/>
      <c r="H1481" s="345"/>
      <c r="I1481" s="345"/>
    </row>
    <row r="1482" spans="1:9" ht="12.75">
      <c r="A1482" s="345"/>
      <c r="B1482" s="345"/>
      <c r="C1482" s="345"/>
      <c r="D1482" s="345"/>
      <c r="E1482" s="345"/>
      <c r="F1482" s="345"/>
      <c r="G1482" s="345"/>
      <c r="H1482" s="345"/>
      <c r="I1482" s="345"/>
    </row>
    <row r="1483" spans="1:9" ht="12.75">
      <c r="A1483" s="345"/>
      <c r="B1483" s="345"/>
      <c r="C1483" s="345"/>
      <c r="D1483" s="345"/>
      <c r="E1483" s="345"/>
      <c r="F1483" s="345"/>
      <c r="G1483" s="345"/>
      <c r="H1483" s="345"/>
      <c r="I1483" s="345"/>
    </row>
    <row r="1484" spans="1:9" ht="12.75">
      <c r="A1484" s="345"/>
      <c r="B1484" s="345"/>
      <c r="C1484" s="345"/>
      <c r="D1484" s="345"/>
      <c r="E1484" s="345"/>
      <c r="F1484" s="345"/>
      <c r="G1484" s="345"/>
      <c r="H1484" s="345"/>
      <c r="I1484" s="345"/>
    </row>
    <row r="1485" spans="1:9" ht="12.75">
      <c r="A1485" s="345"/>
      <c r="B1485" s="345"/>
      <c r="C1485" s="345"/>
      <c r="D1485" s="345"/>
      <c r="E1485" s="345"/>
      <c r="F1485" s="345"/>
      <c r="G1485" s="345"/>
      <c r="H1485" s="345"/>
      <c r="I1485" s="345"/>
    </row>
    <row r="1486" spans="1:9" ht="12.75">
      <c r="A1486" s="345"/>
      <c r="B1486" s="345"/>
      <c r="C1486" s="345"/>
      <c r="D1486" s="345"/>
      <c r="E1486" s="345"/>
      <c r="F1486" s="345"/>
      <c r="G1486" s="345"/>
      <c r="H1486" s="345"/>
      <c r="I1486" s="345"/>
    </row>
    <row r="1487" spans="1:9" ht="12.75">
      <c r="A1487" s="345"/>
      <c r="B1487" s="345"/>
      <c r="C1487" s="345"/>
      <c r="D1487" s="345"/>
      <c r="E1487" s="345"/>
      <c r="F1487" s="345"/>
      <c r="G1487" s="345"/>
      <c r="H1487" s="345"/>
      <c r="I1487" s="345"/>
    </row>
    <row r="1488" spans="1:9" ht="12.75">
      <c r="A1488" s="345"/>
      <c r="B1488" s="345"/>
      <c r="C1488" s="345"/>
      <c r="D1488" s="345"/>
      <c r="E1488" s="345"/>
      <c r="F1488" s="345"/>
      <c r="G1488" s="345"/>
      <c r="H1488" s="345"/>
      <c r="I1488" s="345"/>
    </row>
    <row r="1489" spans="1:9" ht="12.75">
      <c r="A1489" s="345"/>
      <c r="B1489" s="345"/>
      <c r="C1489" s="345"/>
      <c r="D1489" s="345"/>
      <c r="E1489" s="345"/>
      <c r="F1489" s="345"/>
      <c r="G1489" s="345"/>
      <c r="H1489" s="345"/>
      <c r="I1489" s="345"/>
    </row>
    <row r="1490" spans="1:9" ht="12.75">
      <c r="A1490" s="345"/>
      <c r="B1490" s="345"/>
      <c r="C1490" s="345"/>
      <c r="D1490" s="345"/>
      <c r="E1490" s="345"/>
      <c r="F1490" s="345"/>
      <c r="G1490" s="345"/>
      <c r="H1490" s="345"/>
      <c r="I1490" s="345"/>
    </row>
    <row r="1491" spans="1:9" ht="12.75">
      <c r="A1491" s="345"/>
      <c r="B1491" s="345"/>
      <c r="C1491" s="345"/>
      <c r="D1491" s="345"/>
      <c r="E1491" s="345"/>
      <c r="F1491" s="345"/>
      <c r="G1491" s="345"/>
      <c r="H1491" s="345"/>
      <c r="I1491" s="345"/>
    </row>
    <row r="1492" spans="1:9" ht="12.75">
      <c r="A1492" s="345"/>
      <c r="B1492" s="345"/>
      <c r="C1492" s="345"/>
      <c r="D1492" s="345"/>
      <c r="E1492" s="345"/>
      <c r="F1492" s="345"/>
      <c r="G1492" s="345"/>
      <c r="H1492" s="345"/>
      <c r="I1492" s="345"/>
    </row>
    <row r="1493" spans="1:9" ht="12.75">
      <c r="A1493" s="345"/>
      <c r="B1493" s="345"/>
      <c r="C1493" s="345"/>
      <c r="D1493" s="345"/>
      <c r="E1493" s="345"/>
      <c r="F1493" s="345"/>
      <c r="G1493" s="345"/>
      <c r="H1493" s="345"/>
      <c r="I1493" s="345"/>
    </row>
    <row r="1494" spans="1:9" ht="12.75">
      <c r="A1494" s="345"/>
      <c r="B1494" s="345"/>
      <c r="C1494" s="345"/>
      <c r="D1494" s="345"/>
      <c r="E1494" s="345"/>
      <c r="F1494" s="345"/>
      <c r="G1494" s="345"/>
      <c r="H1494" s="345"/>
      <c r="I1494" s="345"/>
    </row>
    <row r="1495" spans="1:9" ht="12.75">
      <c r="A1495" s="345"/>
      <c r="B1495" s="345"/>
      <c r="C1495" s="345"/>
      <c r="D1495" s="345"/>
      <c r="E1495" s="345"/>
      <c r="F1495" s="345"/>
      <c r="G1495" s="345"/>
      <c r="H1495" s="345"/>
      <c r="I1495" s="345"/>
    </row>
    <row r="1496" spans="1:9" ht="12.75">
      <c r="A1496" s="345"/>
      <c r="B1496" s="345"/>
      <c r="C1496" s="345"/>
      <c r="D1496" s="345"/>
      <c r="E1496" s="345"/>
      <c r="F1496" s="345"/>
      <c r="G1496" s="345"/>
      <c r="H1496" s="345"/>
      <c r="I1496" s="345"/>
    </row>
    <row r="1497" spans="1:9" ht="12.75">
      <c r="A1497" s="345"/>
      <c r="B1497" s="345"/>
      <c r="C1497" s="345"/>
      <c r="D1497" s="345"/>
      <c r="E1497" s="345"/>
      <c r="F1497" s="345"/>
      <c r="G1497" s="345"/>
      <c r="H1497" s="345"/>
      <c r="I1497" s="345"/>
    </row>
    <row r="1498" spans="1:9" ht="12.75">
      <c r="A1498" s="345"/>
      <c r="B1498" s="345"/>
      <c r="C1498" s="345"/>
      <c r="D1498" s="345"/>
      <c r="E1498" s="345"/>
      <c r="F1498" s="345"/>
      <c r="G1498" s="345"/>
      <c r="H1498" s="345"/>
      <c r="I1498" s="345"/>
    </row>
    <row r="1499" spans="1:9" ht="12.75">
      <c r="A1499" s="345"/>
      <c r="B1499" s="345"/>
      <c r="C1499" s="345"/>
      <c r="D1499" s="345"/>
      <c r="E1499" s="345"/>
      <c r="F1499" s="345"/>
      <c r="G1499" s="345"/>
      <c r="H1499" s="345"/>
      <c r="I1499" s="345"/>
    </row>
    <row r="1500" spans="1:9" ht="12.75">
      <c r="A1500" s="345"/>
      <c r="B1500" s="345"/>
      <c r="C1500" s="345"/>
      <c r="D1500" s="345"/>
      <c r="E1500" s="345"/>
      <c r="F1500" s="345"/>
      <c r="G1500" s="345"/>
      <c r="H1500" s="345"/>
      <c r="I1500" s="345"/>
    </row>
    <row r="1501" spans="1:9" ht="12.75">
      <c r="A1501" s="345"/>
      <c r="B1501" s="345"/>
      <c r="C1501" s="345"/>
      <c r="D1501" s="345"/>
      <c r="E1501" s="345"/>
      <c r="F1501" s="345"/>
      <c r="G1501" s="345"/>
      <c r="H1501" s="345"/>
      <c r="I1501" s="345"/>
    </row>
    <row r="1502" spans="1:9" ht="12.75">
      <c r="A1502" s="345"/>
      <c r="B1502" s="345"/>
      <c r="C1502" s="345"/>
      <c r="D1502" s="345"/>
      <c r="E1502" s="345"/>
      <c r="F1502" s="345"/>
      <c r="G1502" s="345"/>
      <c r="H1502" s="345"/>
      <c r="I1502" s="345"/>
    </row>
    <row r="1503" spans="1:9" ht="12.75">
      <c r="A1503" s="345"/>
      <c r="B1503" s="345"/>
      <c r="C1503" s="345"/>
      <c r="D1503" s="345"/>
      <c r="E1503" s="345"/>
      <c r="F1503" s="345"/>
      <c r="G1503" s="345"/>
      <c r="H1503" s="345"/>
      <c r="I1503" s="345"/>
    </row>
    <row r="1504" spans="1:9" ht="12.75">
      <c r="A1504" s="345"/>
      <c r="B1504" s="345"/>
      <c r="C1504" s="345"/>
      <c r="D1504" s="345"/>
      <c r="E1504" s="345"/>
      <c r="F1504" s="345"/>
      <c r="G1504" s="345"/>
      <c r="H1504" s="345"/>
      <c r="I1504" s="345"/>
    </row>
    <row r="1505" spans="1:9" ht="12.75">
      <c r="A1505" s="345"/>
      <c r="B1505" s="345"/>
      <c r="C1505" s="345"/>
      <c r="D1505" s="345"/>
      <c r="E1505" s="345"/>
      <c r="F1505" s="345"/>
      <c r="G1505" s="345"/>
      <c r="H1505" s="345"/>
      <c r="I1505" s="345"/>
    </row>
    <row r="1506" spans="1:9" ht="12.75">
      <c r="A1506" s="345"/>
      <c r="B1506" s="345"/>
      <c r="C1506" s="345"/>
      <c r="D1506" s="345"/>
      <c r="E1506" s="345"/>
      <c r="F1506" s="345"/>
      <c r="G1506" s="345"/>
      <c r="H1506" s="345"/>
      <c r="I1506" s="345"/>
    </row>
    <row r="1507" spans="1:9" ht="12.75">
      <c r="A1507" s="345"/>
      <c r="B1507" s="345"/>
      <c r="C1507" s="345"/>
      <c r="D1507" s="345"/>
      <c r="E1507" s="345"/>
      <c r="F1507" s="345"/>
      <c r="G1507" s="345"/>
      <c r="H1507" s="345"/>
      <c r="I1507" s="345"/>
    </row>
    <row r="1508" spans="1:9" ht="12.75">
      <c r="A1508" s="345"/>
      <c r="B1508" s="345"/>
      <c r="C1508" s="345"/>
      <c r="D1508" s="345"/>
      <c r="E1508" s="345"/>
      <c r="F1508" s="345"/>
      <c r="G1508" s="345"/>
      <c r="H1508" s="345"/>
      <c r="I1508" s="345"/>
    </row>
    <row r="1509" spans="1:9" ht="12.75">
      <c r="A1509" s="345"/>
      <c r="B1509" s="345"/>
      <c r="C1509" s="345"/>
      <c r="D1509" s="345"/>
      <c r="E1509" s="345"/>
      <c r="F1509" s="345"/>
      <c r="G1509" s="345"/>
      <c r="H1509" s="345"/>
      <c r="I1509" s="345"/>
    </row>
    <row r="1510" spans="1:9" ht="12.75">
      <c r="A1510" s="345"/>
      <c r="B1510" s="345"/>
      <c r="C1510" s="345"/>
      <c r="D1510" s="345"/>
      <c r="E1510" s="345"/>
      <c r="F1510" s="345"/>
      <c r="G1510" s="345"/>
      <c r="H1510" s="345"/>
      <c r="I1510" s="345"/>
    </row>
    <row r="1511" spans="1:9" ht="12.75">
      <c r="A1511" s="345"/>
      <c r="B1511" s="345"/>
      <c r="C1511" s="345"/>
      <c r="D1511" s="345"/>
      <c r="E1511" s="345"/>
      <c r="F1511" s="345"/>
      <c r="G1511" s="345"/>
      <c r="H1511" s="345"/>
      <c r="I1511" s="345"/>
    </row>
    <row r="1512" spans="1:9" ht="12.75">
      <c r="A1512" s="345"/>
      <c r="B1512" s="345"/>
      <c r="C1512" s="345"/>
      <c r="D1512" s="345"/>
      <c r="E1512" s="345"/>
      <c r="F1512" s="345"/>
      <c r="G1512" s="345"/>
      <c r="H1512" s="345"/>
      <c r="I1512" s="345"/>
    </row>
    <row r="1513" spans="1:9" ht="12.75">
      <c r="A1513" s="345"/>
      <c r="B1513" s="345"/>
      <c r="C1513" s="345"/>
      <c r="D1513" s="345"/>
      <c r="E1513" s="345"/>
      <c r="F1513" s="345"/>
      <c r="G1513" s="345"/>
      <c r="H1513" s="345"/>
      <c r="I1513" s="345"/>
    </row>
    <row r="1514" spans="1:9" ht="12.75">
      <c r="A1514" s="345"/>
      <c r="B1514" s="345"/>
      <c r="C1514" s="345"/>
      <c r="D1514" s="345"/>
      <c r="E1514" s="345"/>
      <c r="F1514" s="345"/>
      <c r="G1514" s="345"/>
      <c r="H1514" s="345"/>
      <c r="I1514" s="345"/>
    </row>
    <row r="1515" spans="1:9" ht="12.75">
      <c r="A1515" s="345"/>
      <c r="B1515" s="345"/>
      <c r="C1515" s="345"/>
      <c r="D1515" s="345"/>
      <c r="E1515" s="345"/>
      <c r="F1515" s="345"/>
      <c r="G1515" s="345"/>
      <c r="H1515" s="345"/>
      <c r="I1515" s="345"/>
    </row>
    <row r="1516" spans="1:9" ht="12.75">
      <c r="A1516" s="345"/>
      <c r="B1516" s="345"/>
      <c r="C1516" s="345"/>
      <c r="D1516" s="345"/>
      <c r="E1516" s="345"/>
      <c r="F1516" s="345"/>
      <c r="G1516" s="345"/>
      <c r="H1516" s="345"/>
      <c r="I1516" s="345"/>
    </row>
    <row r="1517" spans="1:9" ht="12.75">
      <c r="A1517" s="345"/>
      <c r="B1517" s="345"/>
      <c r="C1517" s="345"/>
      <c r="D1517" s="345"/>
      <c r="E1517" s="345"/>
      <c r="F1517" s="345"/>
      <c r="G1517" s="345"/>
      <c r="H1517" s="345"/>
      <c r="I1517" s="345"/>
    </row>
    <row r="1518" spans="1:9" ht="12.75">
      <c r="A1518" s="345"/>
      <c r="B1518" s="345"/>
      <c r="C1518" s="345"/>
      <c r="D1518" s="345"/>
      <c r="E1518" s="345"/>
      <c r="F1518" s="345"/>
      <c r="G1518" s="345"/>
      <c r="H1518" s="345"/>
      <c r="I1518" s="345"/>
    </row>
    <row r="1519" spans="1:9" ht="12.75">
      <c r="A1519" s="345"/>
      <c r="B1519" s="345"/>
      <c r="C1519" s="345"/>
      <c r="D1519" s="345"/>
      <c r="E1519" s="345"/>
      <c r="F1519" s="345"/>
      <c r="G1519" s="345"/>
      <c r="H1519" s="345"/>
      <c r="I1519" s="345"/>
    </row>
    <row r="1520" spans="1:9" ht="12.75">
      <c r="A1520" s="345"/>
      <c r="B1520" s="345"/>
      <c r="C1520" s="345"/>
      <c r="D1520" s="345"/>
      <c r="E1520" s="345"/>
      <c r="F1520" s="345"/>
      <c r="G1520" s="345"/>
      <c r="H1520" s="345"/>
      <c r="I1520" s="345"/>
    </row>
    <row r="1521" spans="1:9" ht="12.75">
      <c r="A1521" s="345"/>
      <c r="B1521" s="345"/>
      <c r="C1521" s="345"/>
      <c r="D1521" s="345"/>
      <c r="E1521" s="345"/>
      <c r="F1521" s="345"/>
      <c r="G1521" s="345"/>
      <c r="H1521" s="345"/>
      <c r="I1521" s="345"/>
    </row>
    <row r="1522" spans="1:9" ht="12.75">
      <c r="A1522" s="345"/>
      <c r="B1522" s="345"/>
      <c r="C1522" s="345"/>
      <c r="D1522" s="345"/>
      <c r="E1522" s="345"/>
      <c r="F1522" s="345"/>
      <c r="G1522" s="345"/>
      <c r="H1522" s="345"/>
      <c r="I1522" s="345"/>
    </row>
    <row r="1523" spans="1:9" ht="12.75">
      <c r="A1523" s="345"/>
      <c r="B1523" s="345"/>
      <c r="C1523" s="345"/>
      <c r="D1523" s="345"/>
      <c r="E1523" s="345"/>
      <c r="F1523" s="345"/>
      <c r="G1523" s="345"/>
      <c r="H1523" s="345"/>
      <c r="I1523" s="345"/>
    </row>
    <row r="1524" spans="1:9" ht="12.75">
      <c r="A1524" s="345"/>
      <c r="B1524" s="345"/>
      <c r="C1524" s="345"/>
      <c r="D1524" s="345"/>
      <c r="E1524" s="345"/>
      <c r="F1524" s="345"/>
      <c r="G1524" s="345"/>
      <c r="H1524" s="345"/>
      <c r="I1524" s="345"/>
    </row>
    <row r="1525" spans="1:9" ht="12.75">
      <c r="A1525" s="345"/>
      <c r="B1525" s="345"/>
      <c r="C1525" s="345"/>
      <c r="D1525" s="345"/>
      <c r="E1525" s="345"/>
      <c r="F1525" s="345"/>
      <c r="G1525" s="345"/>
      <c r="H1525" s="345"/>
      <c r="I1525" s="345"/>
    </row>
    <row r="1526" spans="1:9" ht="12.75">
      <c r="A1526" s="345"/>
      <c r="B1526" s="345"/>
      <c r="C1526" s="345"/>
      <c r="D1526" s="345"/>
      <c r="E1526" s="345"/>
      <c r="F1526" s="345"/>
      <c r="G1526" s="345"/>
      <c r="H1526" s="345"/>
      <c r="I1526" s="345"/>
    </row>
    <row r="1527" spans="1:9" ht="12.75">
      <c r="A1527" s="345"/>
      <c r="B1527" s="345"/>
      <c r="C1527" s="345"/>
      <c r="D1527" s="345"/>
      <c r="E1527" s="345"/>
      <c r="F1527" s="345"/>
      <c r="G1527" s="345"/>
      <c r="H1527" s="345"/>
      <c r="I1527" s="345"/>
    </row>
    <row r="1528" spans="1:9" ht="12.75">
      <c r="A1528" s="345"/>
      <c r="B1528" s="345"/>
      <c r="C1528" s="345"/>
      <c r="D1528" s="345"/>
      <c r="E1528" s="345"/>
      <c r="F1528" s="345"/>
      <c r="G1528" s="345"/>
      <c r="H1528" s="345"/>
      <c r="I1528" s="345"/>
    </row>
    <row r="1529" spans="1:9" ht="12.75">
      <c r="A1529" s="345"/>
      <c r="B1529" s="345"/>
      <c r="C1529" s="345"/>
      <c r="D1529" s="345"/>
      <c r="E1529" s="345"/>
      <c r="F1529" s="345"/>
      <c r="G1529" s="345"/>
      <c r="H1529" s="345"/>
      <c r="I1529" s="345"/>
    </row>
    <row r="1530" spans="1:9" ht="12.75">
      <c r="A1530" s="345"/>
      <c r="B1530" s="345"/>
      <c r="C1530" s="345"/>
      <c r="D1530" s="345"/>
      <c r="E1530" s="345"/>
      <c r="F1530" s="345"/>
      <c r="G1530" s="345"/>
      <c r="H1530" s="345"/>
      <c r="I1530" s="345"/>
    </row>
    <row r="1531" spans="1:9" ht="12.75">
      <c r="A1531" s="345"/>
      <c r="B1531" s="345"/>
      <c r="C1531" s="345"/>
      <c r="D1531" s="345"/>
      <c r="E1531" s="345"/>
      <c r="F1531" s="345"/>
      <c r="G1531" s="345"/>
      <c r="H1531" s="345"/>
      <c r="I1531" s="345"/>
    </row>
    <row r="1532" spans="1:9" ht="12.75">
      <c r="A1532" s="345"/>
      <c r="B1532" s="345"/>
      <c r="C1532" s="345"/>
      <c r="D1532" s="345"/>
      <c r="E1532" s="345"/>
      <c r="F1532" s="345"/>
      <c r="G1532" s="345"/>
      <c r="H1532" s="345"/>
      <c r="I1532" s="345"/>
    </row>
    <row r="1533" spans="1:9" ht="12.75">
      <c r="A1533" s="345"/>
      <c r="B1533" s="345"/>
      <c r="C1533" s="345"/>
      <c r="D1533" s="345"/>
      <c r="E1533" s="345"/>
      <c r="F1533" s="345"/>
      <c r="G1533" s="345"/>
      <c r="H1533" s="345"/>
      <c r="I1533" s="345"/>
    </row>
    <row r="1534" spans="1:9" ht="12.75">
      <c r="A1534" s="345"/>
      <c r="B1534" s="345"/>
      <c r="C1534" s="345"/>
      <c r="D1534" s="345"/>
      <c r="E1534" s="345"/>
      <c r="F1534" s="345"/>
      <c r="G1534" s="345"/>
      <c r="H1534" s="345"/>
      <c r="I1534" s="345"/>
    </row>
    <row r="1535" spans="1:9" ht="12.75">
      <c r="A1535" s="345"/>
      <c r="B1535" s="345"/>
      <c r="C1535" s="345"/>
      <c r="D1535" s="345"/>
      <c r="E1535" s="345"/>
      <c r="F1535" s="345"/>
      <c r="G1535" s="345"/>
      <c r="H1535" s="345"/>
      <c r="I1535" s="345"/>
    </row>
    <row r="1536" spans="1:9" ht="12.75">
      <c r="A1536" s="345"/>
      <c r="B1536" s="345"/>
      <c r="C1536" s="345"/>
      <c r="D1536" s="345"/>
      <c r="E1536" s="345"/>
      <c r="F1536" s="345"/>
      <c r="G1536" s="345"/>
      <c r="H1536" s="345"/>
      <c r="I1536" s="345"/>
    </row>
    <row r="1537" spans="1:9" ht="12.75">
      <c r="A1537" s="345"/>
      <c r="B1537" s="345"/>
      <c r="C1537" s="345"/>
      <c r="D1537" s="345"/>
      <c r="E1537" s="345"/>
      <c r="F1537" s="345"/>
      <c r="G1537" s="345"/>
      <c r="H1537" s="345"/>
      <c r="I1537" s="345"/>
    </row>
    <row r="1538" spans="1:9" ht="12.75">
      <c r="A1538" s="345"/>
      <c r="B1538" s="345"/>
      <c r="C1538" s="345"/>
      <c r="D1538" s="345"/>
      <c r="E1538" s="345"/>
      <c r="F1538" s="345"/>
      <c r="G1538" s="345"/>
      <c r="H1538" s="345"/>
      <c r="I1538" s="345"/>
    </row>
    <row r="1539" spans="1:9" ht="12.75">
      <c r="A1539" s="345"/>
      <c r="B1539" s="345"/>
      <c r="C1539" s="345"/>
      <c r="D1539" s="345"/>
      <c r="E1539" s="345"/>
      <c r="F1539" s="345"/>
      <c r="G1539" s="345"/>
      <c r="H1539" s="345"/>
      <c r="I1539" s="345"/>
    </row>
    <row r="1540" spans="1:9" ht="12.75">
      <c r="A1540" s="345"/>
      <c r="B1540" s="345"/>
      <c r="C1540" s="345"/>
      <c r="D1540" s="345"/>
      <c r="E1540" s="345"/>
      <c r="F1540" s="345"/>
      <c r="G1540" s="345"/>
      <c r="H1540" s="345"/>
      <c r="I1540" s="345"/>
    </row>
    <row r="1541" spans="1:9" ht="12.75">
      <c r="A1541" s="345"/>
      <c r="B1541" s="345"/>
      <c r="C1541" s="345"/>
      <c r="D1541" s="345"/>
      <c r="E1541" s="345"/>
      <c r="F1541" s="345"/>
      <c r="G1541" s="345"/>
      <c r="H1541" s="345"/>
      <c r="I1541" s="345"/>
    </row>
    <row r="1542" spans="1:9" ht="12.75">
      <c r="A1542" s="345"/>
      <c r="B1542" s="345"/>
      <c r="C1542" s="345"/>
      <c r="D1542" s="345"/>
      <c r="E1542" s="345"/>
      <c r="F1542" s="345"/>
      <c r="G1542" s="345"/>
      <c r="H1542" s="345"/>
      <c r="I1542" s="345"/>
    </row>
    <row r="1543" spans="1:9" ht="12.75">
      <c r="A1543" s="345"/>
      <c r="B1543" s="345"/>
      <c r="C1543" s="345"/>
      <c r="D1543" s="345"/>
      <c r="E1543" s="345"/>
      <c r="F1543" s="345"/>
      <c r="G1543" s="345"/>
      <c r="H1543" s="345"/>
      <c r="I1543" s="345"/>
    </row>
    <row r="1544" spans="1:9" ht="12.75">
      <c r="A1544" s="345"/>
      <c r="B1544" s="345"/>
      <c r="C1544" s="345"/>
      <c r="D1544" s="345"/>
      <c r="E1544" s="345"/>
      <c r="F1544" s="345"/>
      <c r="G1544" s="345"/>
      <c r="H1544" s="345"/>
      <c r="I1544" s="345"/>
    </row>
    <row r="1545" spans="1:9" ht="12.75">
      <c r="A1545" s="345"/>
      <c r="B1545" s="345"/>
      <c r="C1545" s="345"/>
      <c r="D1545" s="345"/>
      <c r="E1545" s="345"/>
      <c r="F1545" s="345"/>
      <c r="G1545" s="345"/>
      <c r="H1545" s="345"/>
      <c r="I1545" s="345"/>
    </row>
    <row r="1546" spans="1:9" ht="12.75">
      <c r="A1546" s="345"/>
      <c r="B1546" s="345"/>
      <c r="C1546" s="345"/>
      <c r="D1546" s="345"/>
      <c r="E1546" s="345"/>
      <c r="F1546" s="345"/>
      <c r="G1546" s="345"/>
      <c r="H1546" s="345"/>
      <c r="I1546" s="345"/>
    </row>
    <row r="1547" spans="1:9" ht="12.75">
      <c r="A1547" s="345"/>
      <c r="B1547" s="345"/>
      <c r="C1547" s="345"/>
      <c r="D1547" s="345"/>
      <c r="E1547" s="345"/>
      <c r="F1547" s="345"/>
      <c r="G1547" s="345"/>
      <c r="H1547" s="345"/>
      <c r="I1547" s="345"/>
    </row>
    <row r="1548" spans="1:9" ht="12.75">
      <c r="A1548" s="345"/>
      <c r="B1548" s="345"/>
      <c r="C1548" s="345"/>
      <c r="D1548" s="345"/>
      <c r="E1548" s="345"/>
      <c r="F1548" s="345"/>
      <c r="G1548" s="345"/>
      <c r="H1548" s="345"/>
      <c r="I1548" s="345"/>
    </row>
    <row r="1549" spans="1:9" ht="12.75">
      <c r="A1549" s="345"/>
      <c r="B1549" s="345"/>
      <c r="C1549" s="345"/>
      <c r="D1549" s="345"/>
      <c r="E1549" s="345"/>
      <c r="F1549" s="345"/>
      <c r="G1549" s="345"/>
      <c r="H1549" s="345"/>
      <c r="I1549" s="345"/>
    </row>
    <row r="1550" spans="1:9" ht="12.75">
      <c r="A1550" s="345"/>
      <c r="B1550" s="345"/>
      <c r="C1550" s="345"/>
      <c r="D1550" s="345"/>
      <c r="E1550" s="345"/>
      <c r="F1550" s="345"/>
      <c r="G1550" s="345"/>
      <c r="H1550" s="345"/>
      <c r="I1550" s="345"/>
    </row>
    <row r="1551" spans="1:9" ht="12.75">
      <c r="A1551" s="345"/>
      <c r="B1551" s="345"/>
      <c r="C1551" s="345"/>
      <c r="D1551" s="345"/>
      <c r="E1551" s="345"/>
      <c r="F1551" s="345"/>
      <c r="G1551" s="345"/>
      <c r="H1551" s="345"/>
      <c r="I1551" s="345"/>
    </row>
    <row r="1552" spans="1:9" ht="12.75">
      <c r="A1552" s="345"/>
      <c r="B1552" s="345"/>
      <c r="C1552" s="345"/>
      <c r="D1552" s="345"/>
      <c r="E1552" s="345"/>
      <c r="F1552" s="345"/>
      <c r="G1552" s="345"/>
      <c r="H1552" s="345"/>
      <c r="I1552" s="345"/>
    </row>
    <row r="1553" spans="1:9" ht="12.75">
      <c r="A1553" s="345"/>
      <c r="B1553" s="345"/>
      <c r="C1553" s="345"/>
      <c r="D1553" s="345"/>
      <c r="E1553" s="345"/>
      <c r="F1553" s="345"/>
      <c r="G1553" s="345"/>
      <c r="H1553" s="345"/>
      <c r="I1553" s="345"/>
    </row>
    <row r="1554" spans="1:9" ht="12.75">
      <c r="A1554" s="345"/>
      <c r="B1554" s="345"/>
      <c r="C1554" s="345"/>
      <c r="D1554" s="345"/>
      <c r="E1554" s="345"/>
      <c r="F1554" s="345"/>
      <c r="G1554" s="345"/>
      <c r="H1554" s="345"/>
      <c r="I1554" s="345"/>
    </row>
    <row r="1555" spans="1:9" ht="12.75">
      <c r="A1555" s="345"/>
      <c r="B1555" s="345"/>
      <c r="C1555" s="345"/>
      <c r="D1555" s="345"/>
      <c r="E1555" s="345"/>
      <c r="F1555" s="345"/>
      <c r="G1555" s="345"/>
      <c r="H1555" s="345"/>
      <c r="I1555" s="345"/>
    </row>
    <row r="1556" spans="1:9" ht="12.75">
      <c r="A1556" s="345"/>
      <c r="B1556" s="345"/>
      <c r="C1556" s="345"/>
      <c r="D1556" s="345"/>
      <c r="E1556" s="345"/>
      <c r="F1556" s="345"/>
      <c r="G1556" s="345"/>
      <c r="H1556" s="345"/>
      <c r="I1556" s="345"/>
    </row>
    <row r="1557" spans="1:9" ht="12.75">
      <c r="A1557" s="345"/>
      <c r="B1557" s="345"/>
      <c r="C1557" s="345"/>
      <c r="D1557" s="345"/>
      <c r="E1557" s="345"/>
      <c r="F1557" s="345"/>
      <c r="G1557" s="345"/>
      <c r="H1557" s="345"/>
      <c r="I1557" s="345"/>
    </row>
    <row r="1558" spans="1:9" ht="12.75">
      <c r="A1558" s="345"/>
      <c r="B1558" s="345"/>
      <c r="C1558" s="345"/>
      <c r="D1558" s="345"/>
      <c r="E1558" s="345"/>
      <c r="F1558" s="345"/>
      <c r="G1558" s="345"/>
      <c r="H1558" s="345"/>
      <c r="I1558" s="345"/>
    </row>
    <row r="1559" spans="1:9" ht="12.75">
      <c r="A1559" s="345"/>
      <c r="B1559" s="345"/>
      <c r="C1559" s="345"/>
      <c r="D1559" s="345"/>
      <c r="E1559" s="345"/>
      <c r="F1559" s="345"/>
      <c r="G1559" s="345"/>
      <c r="H1559" s="345"/>
      <c r="I1559" s="345"/>
    </row>
    <row r="1560" spans="1:9" ht="12.75">
      <c r="A1560" s="345"/>
      <c r="B1560" s="345"/>
      <c r="C1560" s="345"/>
      <c r="D1560" s="345"/>
      <c r="E1560" s="345"/>
      <c r="F1560" s="345"/>
      <c r="G1560" s="345"/>
      <c r="H1560" s="345"/>
      <c r="I1560" s="345"/>
    </row>
    <row r="1561" spans="1:9" ht="12.75">
      <c r="A1561" s="345"/>
      <c r="B1561" s="345"/>
      <c r="C1561" s="345"/>
      <c r="D1561" s="345"/>
      <c r="E1561" s="345"/>
      <c r="F1561" s="345"/>
      <c r="G1561" s="345"/>
      <c r="H1561" s="345"/>
      <c r="I1561" s="345"/>
    </row>
    <row r="1562" spans="1:9" ht="12.75">
      <c r="A1562" s="345"/>
      <c r="B1562" s="345"/>
      <c r="C1562" s="345"/>
      <c r="D1562" s="345"/>
      <c r="E1562" s="345"/>
      <c r="F1562" s="345"/>
      <c r="G1562" s="345"/>
      <c r="H1562" s="345"/>
      <c r="I1562" s="345"/>
    </row>
    <row r="1563" spans="1:9" ht="12.75">
      <c r="A1563" s="345"/>
      <c r="B1563" s="345"/>
      <c r="C1563" s="345"/>
      <c r="D1563" s="345"/>
      <c r="E1563" s="345"/>
      <c r="F1563" s="345"/>
      <c r="G1563" s="345"/>
      <c r="H1563" s="345"/>
      <c r="I1563" s="345"/>
    </row>
    <row r="1564" spans="1:9" ht="12.75">
      <c r="A1564" s="345"/>
      <c r="B1564" s="345"/>
      <c r="C1564" s="345"/>
      <c r="D1564" s="345"/>
      <c r="E1564" s="345"/>
      <c r="F1564" s="345"/>
      <c r="G1564" s="345"/>
      <c r="H1564" s="345"/>
      <c r="I1564" s="345"/>
    </row>
    <row r="1565" spans="1:9" ht="12.75">
      <c r="A1565" s="345"/>
      <c r="B1565" s="345"/>
      <c r="C1565" s="345"/>
      <c r="D1565" s="345"/>
      <c r="E1565" s="345"/>
      <c r="F1565" s="345"/>
      <c r="G1565" s="345"/>
      <c r="H1565" s="345"/>
      <c r="I1565" s="345"/>
    </row>
    <row r="1566" spans="1:9" ht="12.75">
      <c r="A1566" s="345"/>
      <c r="B1566" s="345"/>
      <c r="C1566" s="345"/>
      <c r="D1566" s="345"/>
      <c r="E1566" s="345"/>
      <c r="F1566" s="345"/>
      <c r="G1566" s="345"/>
      <c r="H1566" s="345"/>
      <c r="I1566" s="345"/>
    </row>
    <row r="1567" spans="1:9" ht="12.75">
      <c r="A1567" s="345"/>
      <c r="B1567" s="345"/>
      <c r="C1567" s="345"/>
      <c r="D1567" s="345"/>
      <c r="E1567" s="345"/>
      <c r="F1567" s="345"/>
      <c r="G1567" s="345"/>
      <c r="H1567" s="345"/>
      <c r="I1567" s="345"/>
    </row>
    <row r="1568" spans="1:9" ht="12.75">
      <c r="A1568" s="345"/>
      <c r="B1568" s="345"/>
      <c r="C1568" s="345"/>
      <c r="D1568" s="345"/>
      <c r="E1568" s="345"/>
      <c r="F1568" s="345"/>
      <c r="G1568" s="345"/>
      <c r="H1568" s="345"/>
      <c r="I1568" s="345"/>
    </row>
    <row r="1569" spans="1:9" ht="12.75">
      <c r="A1569" s="345"/>
      <c r="B1569" s="345"/>
      <c r="C1569" s="345"/>
      <c r="D1569" s="345"/>
      <c r="E1569" s="345"/>
      <c r="F1569" s="345"/>
      <c r="G1569" s="345"/>
      <c r="H1569" s="345"/>
      <c r="I1569" s="345"/>
    </row>
    <row r="1570" spans="1:9" ht="12.75">
      <c r="A1570" s="345"/>
      <c r="B1570" s="345"/>
      <c r="C1570" s="345"/>
      <c r="D1570" s="345"/>
      <c r="E1570" s="345"/>
      <c r="F1570" s="345"/>
      <c r="G1570" s="345"/>
      <c r="H1570" s="345"/>
      <c r="I1570" s="345"/>
    </row>
    <row r="1571" spans="1:9" ht="12.75">
      <c r="A1571" s="345"/>
      <c r="B1571" s="345"/>
      <c r="C1571" s="345"/>
      <c r="D1571" s="345"/>
      <c r="E1571" s="345"/>
      <c r="F1571" s="345"/>
      <c r="G1571" s="345"/>
      <c r="H1571" s="345"/>
      <c r="I1571" s="345"/>
    </row>
    <row r="1572" spans="1:9" ht="12.75">
      <c r="A1572" s="345"/>
      <c r="B1572" s="345"/>
      <c r="C1572" s="345"/>
      <c r="D1572" s="345"/>
      <c r="E1572" s="345"/>
      <c r="F1572" s="345"/>
      <c r="G1572" s="345"/>
      <c r="H1572" s="345"/>
      <c r="I1572" s="345"/>
    </row>
    <row r="1573" spans="1:9" ht="12.75">
      <c r="A1573" s="345"/>
      <c r="B1573" s="345"/>
      <c r="C1573" s="345"/>
      <c r="D1573" s="345"/>
      <c r="E1573" s="345"/>
      <c r="F1573" s="345"/>
      <c r="G1573" s="345"/>
      <c r="H1573" s="345"/>
      <c r="I1573" s="345"/>
    </row>
    <row r="1574" spans="1:9" ht="12.75">
      <c r="A1574" s="345"/>
      <c r="B1574" s="345"/>
      <c r="C1574" s="345"/>
      <c r="D1574" s="345"/>
      <c r="E1574" s="345"/>
      <c r="F1574" s="345"/>
      <c r="G1574" s="345"/>
      <c r="H1574" s="345"/>
      <c r="I1574" s="345"/>
    </row>
    <row r="1575" spans="1:9" ht="12.75">
      <c r="A1575" s="345"/>
      <c r="B1575" s="345"/>
      <c r="C1575" s="345"/>
      <c r="D1575" s="345"/>
      <c r="E1575" s="345"/>
      <c r="F1575" s="345"/>
      <c r="G1575" s="345"/>
      <c r="H1575" s="345"/>
      <c r="I1575" s="345"/>
    </row>
    <row r="1576" spans="1:9" ht="12.75">
      <c r="A1576" s="345"/>
      <c r="B1576" s="345"/>
      <c r="C1576" s="345"/>
      <c r="D1576" s="345"/>
      <c r="E1576" s="345"/>
      <c r="F1576" s="345"/>
      <c r="G1576" s="345"/>
      <c r="H1576" s="345"/>
      <c r="I1576" s="345"/>
    </row>
    <row r="1577" spans="1:9" ht="12.75">
      <c r="A1577" s="345"/>
      <c r="B1577" s="345"/>
      <c r="C1577" s="345"/>
      <c r="D1577" s="345"/>
      <c r="E1577" s="345"/>
      <c r="F1577" s="345"/>
      <c r="G1577" s="345"/>
      <c r="H1577" s="345"/>
      <c r="I1577" s="345"/>
    </row>
    <row r="1578" spans="1:9" ht="12.75">
      <c r="A1578" s="345"/>
      <c r="B1578" s="345"/>
      <c r="C1578" s="345"/>
      <c r="D1578" s="345"/>
      <c r="E1578" s="345"/>
      <c r="F1578" s="345"/>
      <c r="G1578" s="345"/>
      <c r="H1578" s="345"/>
      <c r="I1578" s="345"/>
    </row>
    <row r="1579" spans="1:9" ht="12.75">
      <c r="A1579" s="345"/>
      <c r="B1579" s="345"/>
      <c r="C1579" s="345"/>
      <c r="D1579" s="345"/>
      <c r="E1579" s="345"/>
      <c r="F1579" s="345"/>
      <c r="G1579" s="345"/>
      <c r="H1579" s="345"/>
      <c r="I1579" s="345"/>
    </row>
    <row r="1580" spans="1:9" ht="12.75">
      <c r="A1580" s="345"/>
      <c r="B1580" s="345"/>
      <c r="C1580" s="345"/>
      <c r="D1580" s="345"/>
      <c r="E1580" s="345"/>
      <c r="F1580" s="345"/>
      <c r="G1580" s="345"/>
      <c r="H1580" s="345"/>
      <c r="I1580" s="345"/>
    </row>
    <row r="1581" spans="1:9" ht="12.75">
      <c r="A1581" s="345"/>
      <c r="B1581" s="345"/>
      <c r="C1581" s="345"/>
      <c r="D1581" s="345"/>
      <c r="E1581" s="345"/>
      <c r="F1581" s="345"/>
      <c r="G1581" s="345"/>
      <c r="H1581" s="345"/>
      <c r="I1581" s="345"/>
    </row>
    <row r="1582" spans="1:9" ht="12.75">
      <c r="A1582" s="345"/>
      <c r="B1582" s="345"/>
      <c r="C1582" s="345"/>
      <c r="D1582" s="345"/>
      <c r="E1582" s="345"/>
      <c r="F1582" s="345"/>
      <c r="G1582" s="345"/>
      <c r="H1582" s="345"/>
      <c r="I1582" s="345"/>
    </row>
    <row r="1583" spans="1:9" ht="12.75">
      <c r="A1583" s="345"/>
      <c r="B1583" s="345"/>
      <c r="C1583" s="345"/>
      <c r="D1583" s="345"/>
      <c r="E1583" s="345"/>
      <c r="F1583" s="345"/>
      <c r="G1583" s="345"/>
      <c r="H1583" s="345"/>
      <c r="I1583" s="345"/>
    </row>
    <row r="1584" spans="1:9" ht="12.75">
      <c r="A1584" s="345"/>
      <c r="B1584" s="345"/>
      <c r="C1584" s="345"/>
      <c r="D1584" s="345"/>
      <c r="E1584" s="345"/>
      <c r="F1584" s="345"/>
      <c r="G1584" s="345"/>
      <c r="H1584" s="345"/>
      <c r="I1584" s="345"/>
    </row>
    <row r="1585" spans="1:9" ht="12.75">
      <c r="A1585" s="345"/>
      <c r="B1585" s="345"/>
      <c r="C1585" s="345"/>
      <c r="D1585" s="345"/>
      <c r="E1585" s="345"/>
      <c r="F1585" s="345"/>
      <c r="G1585" s="345"/>
      <c r="H1585" s="345"/>
      <c r="I1585" s="345"/>
    </row>
    <row r="1586" spans="1:9" ht="12.75">
      <c r="A1586" s="345"/>
      <c r="B1586" s="345"/>
      <c r="C1586" s="345"/>
      <c r="D1586" s="345"/>
      <c r="E1586" s="345"/>
      <c r="F1586" s="345"/>
      <c r="G1586" s="345"/>
      <c r="H1586" s="345"/>
      <c r="I1586" s="345"/>
    </row>
    <row r="1587" spans="1:9" ht="12.75">
      <c r="A1587" s="345"/>
      <c r="B1587" s="345"/>
      <c r="C1587" s="345"/>
      <c r="D1587" s="345"/>
      <c r="E1587" s="345"/>
      <c r="F1587" s="345"/>
      <c r="G1587" s="345"/>
      <c r="H1587" s="345"/>
      <c r="I1587" s="345"/>
    </row>
    <row r="1588" spans="1:9" ht="12.75">
      <c r="A1588" s="345"/>
      <c r="B1588" s="345"/>
      <c r="C1588" s="345"/>
      <c r="D1588" s="345"/>
      <c r="E1588" s="345"/>
      <c r="F1588" s="345"/>
      <c r="G1588" s="345"/>
      <c r="H1588" s="345"/>
      <c r="I1588" s="345"/>
    </row>
    <row r="1589" spans="1:9" ht="12.75">
      <c r="A1589" s="345"/>
      <c r="B1589" s="345"/>
      <c r="C1589" s="345"/>
      <c r="D1589" s="345"/>
      <c r="E1589" s="345"/>
      <c r="F1589" s="345"/>
      <c r="G1589" s="345"/>
      <c r="H1589" s="345"/>
      <c r="I1589" s="345"/>
    </row>
    <row r="1590" spans="1:9" ht="12.75">
      <c r="A1590" s="345"/>
      <c r="B1590" s="345"/>
      <c r="C1590" s="345"/>
      <c r="D1590" s="345"/>
      <c r="E1590" s="345"/>
      <c r="F1590" s="345"/>
      <c r="G1590" s="345"/>
      <c r="H1590" s="345"/>
      <c r="I1590" s="345"/>
    </row>
    <row r="1591" spans="1:9" ht="12.75">
      <c r="A1591" s="345"/>
      <c r="B1591" s="345"/>
      <c r="C1591" s="345"/>
      <c r="D1591" s="345"/>
      <c r="E1591" s="345"/>
      <c r="F1591" s="345"/>
      <c r="G1591" s="345"/>
      <c r="H1591" s="345"/>
      <c r="I1591" s="345"/>
    </row>
    <row r="1592" spans="1:9" ht="12.75">
      <c r="A1592" s="345"/>
      <c r="B1592" s="345"/>
      <c r="C1592" s="345"/>
      <c r="D1592" s="345"/>
      <c r="E1592" s="345"/>
      <c r="F1592" s="345"/>
      <c r="G1592" s="345"/>
      <c r="H1592" s="345"/>
      <c r="I1592" s="345"/>
    </row>
    <row r="1593" spans="1:9" ht="12.75">
      <c r="A1593" s="345"/>
      <c r="B1593" s="345"/>
      <c r="C1593" s="345"/>
      <c r="D1593" s="345"/>
      <c r="E1593" s="345"/>
      <c r="F1593" s="345"/>
      <c r="G1593" s="345"/>
      <c r="H1593" s="345"/>
      <c r="I1593" s="345"/>
    </row>
    <row r="1594" spans="1:9" ht="12.75">
      <c r="A1594" s="345"/>
      <c r="B1594" s="345"/>
      <c r="C1594" s="345"/>
      <c r="D1594" s="345"/>
      <c r="E1594" s="345"/>
      <c r="F1594" s="345"/>
      <c r="G1594" s="345"/>
      <c r="H1594" s="345"/>
      <c r="I1594" s="345"/>
    </row>
    <row r="1595" spans="1:9" ht="12.75">
      <c r="A1595" s="345"/>
      <c r="B1595" s="345"/>
      <c r="C1595" s="345"/>
      <c r="D1595" s="345"/>
      <c r="E1595" s="345"/>
      <c r="F1595" s="345"/>
      <c r="G1595" s="345"/>
      <c r="H1595" s="345"/>
      <c r="I1595" s="345"/>
    </row>
    <row r="1596" spans="1:9" ht="12.75">
      <c r="A1596" s="345"/>
      <c r="B1596" s="345"/>
      <c r="C1596" s="345"/>
      <c r="D1596" s="345"/>
      <c r="E1596" s="345"/>
      <c r="F1596" s="345"/>
      <c r="G1596" s="345"/>
      <c r="H1596" s="345"/>
      <c r="I1596" s="345"/>
    </row>
    <row r="1597" spans="1:9" ht="12.75">
      <c r="A1597" s="345"/>
      <c r="B1597" s="345"/>
      <c r="C1597" s="345"/>
      <c r="D1597" s="345"/>
      <c r="E1597" s="345"/>
      <c r="F1597" s="345"/>
      <c r="G1597" s="345"/>
      <c r="H1597" s="345"/>
      <c r="I1597" s="345"/>
    </row>
    <row r="1598" spans="1:9" ht="12.75">
      <c r="A1598" s="345"/>
      <c r="B1598" s="345"/>
      <c r="C1598" s="345"/>
      <c r="D1598" s="345"/>
      <c r="E1598" s="345"/>
      <c r="F1598" s="345"/>
      <c r="G1598" s="345"/>
      <c r="H1598" s="345"/>
      <c r="I1598" s="345"/>
    </row>
    <row r="1599" spans="1:9" ht="12.75">
      <c r="A1599" s="345"/>
      <c r="B1599" s="345"/>
      <c r="C1599" s="345"/>
      <c r="D1599" s="345"/>
      <c r="E1599" s="345"/>
      <c r="F1599" s="345"/>
      <c r="G1599" s="345"/>
      <c r="H1599" s="345"/>
      <c r="I1599" s="345"/>
    </row>
    <row r="1600" spans="1:9" ht="12.75">
      <c r="A1600" s="345"/>
      <c r="B1600" s="345"/>
      <c r="C1600" s="345"/>
      <c r="D1600" s="345"/>
      <c r="E1600" s="345"/>
      <c r="F1600" s="345"/>
      <c r="G1600" s="345"/>
      <c r="H1600" s="345"/>
      <c r="I1600" s="345"/>
    </row>
    <row r="1601" spans="1:9" ht="12.75">
      <c r="A1601" s="345"/>
      <c r="B1601" s="345"/>
      <c r="C1601" s="345"/>
      <c r="D1601" s="345"/>
      <c r="E1601" s="345"/>
      <c r="F1601" s="345"/>
      <c r="G1601" s="345"/>
      <c r="H1601" s="345"/>
      <c r="I1601" s="345"/>
    </row>
    <row r="1602" spans="1:9" ht="12.75">
      <c r="A1602" s="345"/>
      <c r="B1602" s="345"/>
      <c r="C1602" s="345"/>
      <c r="D1602" s="345"/>
      <c r="E1602" s="345"/>
      <c r="F1602" s="345"/>
      <c r="G1602" s="345"/>
      <c r="H1602" s="345"/>
      <c r="I1602" s="345"/>
    </row>
    <row r="1603" spans="1:9" ht="12.75">
      <c r="A1603" s="345"/>
      <c r="B1603" s="345"/>
      <c r="C1603" s="345"/>
      <c r="D1603" s="345"/>
      <c r="E1603" s="345"/>
      <c r="F1603" s="345"/>
      <c r="G1603" s="345"/>
      <c r="H1603" s="345"/>
      <c r="I1603" s="345"/>
    </row>
    <row r="1604" spans="1:9" ht="12.75">
      <c r="A1604" s="345"/>
      <c r="B1604" s="345"/>
      <c r="C1604" s="345"/>
      <c r="D1604" s="345"/>
      <c r="E1604" s="345"/>
      <c r="F1604" s="345"/>
      <c r="G1604" s="345"/>
      <c r="H1604" s="345"/>
      <c r="I1604" s="345"/>
    </row>
    <row r="1605" spans="1:9" ht="12.75">
      <c r="A1605" s="345"/>
      <c r="B1605" s="345"/>
      <c r="C1605" s="345"/>
      <c r="D1605" s="345"/>
      <c r="E1605" s="345"/>
      <c r="F1605" s="345"/>
      <c r="G1605" s="345"/>
      <c r="H1605" s="345"/>
      <c r="I1605" s="345"/>
    </row>
    <row r="1606" spans="1:9" ht="12.75">
      <c r="A1606" s="345"/>
      <c r="B1606" s="345"/>
      <c r="C1606" s="345"/>
      <c r="D1606" s="345"/>
      <c r="E1606" s="345"/>
      <c r="F1606" s="345"/>
      <c r="G1606" s="345"/>
      <c r="H1606" s="345"/>
      <c r="I1606" s="345"/>
    </row>
    <row r="1607" spans="1:9" ht="12.75">
      <c r="A1607" s="345"/>
      <c r="B1607" s="345"/>
      <c r="C1607" s="345"/>
      <c r="D1607" s="345"/>
      <c r="E1607" s="345"/>
      <c r="F1607" s="345"/>
      <c r="G1607" s="345"/>
      <c r="H1607" s="345"/>
      <c r="I1607" s="345"/>
    </row>
    <row r="1608" spans="1:9" ht="12.75">
      <c r="A1608" s="345"/>
      <c r="B1608" s="345"/>
      <c r="C1608" s="345"/>
      <c r="D1608" s="345"/>
      <c r="E1608" s="345"/>
      <c r="F1608" s="345"/>
      <c r="G1608" s="345"/>
      <c r="H1608" s="345"/>
      <c r="I1608" s="345"/>
    </row>
    <row r="1609" spans="1:9" ht="12.75">
      <c r="A1609" s="345"/>
      <c r="B1609" s="345"/>
      <c r="C1609" s="345"/>
      <c r="D1609" s="345"/>
      <c r="E1609" s="345"/>
      <c r="F1609" s="345"/>
      <c r="G1609" s="345"/>
      <c r="H1609" s="345"/>
      <c r="I1609" s="345"/>
    </row>
    <row r="1610" spans="1:9" ht="12.75">
      <c r="A1610" s="345"/>
      <c r="B1610" s="345"/>
      <c r="C1610" s="345"/>
      <c r="D1610" s="345"/>
      <c r="E1610" s="345"/>
      <c r="F1610" s="345"/>
      <c r="G1610" s="345"/>
      <c r="H1610" s="345"/>
      <c r="I1610" s="345"/>
    </row>
    <row r="1611" spans="1:9" ht="12.75">
      <c r="A1611" s="345"/>
      <c r="B1611" s="345"/>
      <c r="C1611" s="345"/>
      <c r="D1611" s="345"/>
      <c r="E1611" s="345"/>
      <c r="F1611" s="345"/>
      <c r="G1611" s="345"/>
      <c r="H1611" s="345"/>
      <c r="I1611" s="345"/>
    </row>
    <row r="1612" spans="1:9" ht="12.75">
      <c r="A1612" s="345"/>
      <c r="B1612" s="345"/>
      <c r="C1612" s="345"/>
      <c r="D1612" s="345"/>
      <c r="E1612" s="345"/>
      <c r="F1612" s="345"/>
      <c r="G1612" s="345"/>
      <c r="H1612" s="345"/>
      <c r="I1612" s="345"/>
    </row>
    <row r="1613" spans="1:9" ht="12.75">
      <c r="A1613" s="345"/>
      <c r="B1613" s="345"/>
      <c r="C1613" s="345"/>
      <c r="D1613" s="345"/>
      <c r="E1613" s="345"/>
      <c r="F1613" s="345"/>
      <c r="G1613" s="345"/>
      <c r="H1613" s="345"/>
      <c r="I1613" s="345"/>
    </row>
    <row r="1614" spans="1:9" ht="12.75">
      <c r="A1614" s="345"/>
      <c r="B1614" s="345"/>
      <c r="C1614" s="345"/>
      <c r="D1614" s="345"/>
      <c r="E1614" s="345"/>
      <c r="F1614" s="345"/>
      <c r="G1614" s="345"/>
      <c r="H1614" s="345"/>
      <c r="I1614" s="345"/>
    </row>
    <row r="1615" spans="1:9" ht="12.75">
      <c r="A1615" s="345"/>
      <c r="B1615" s="345"/>
      <c r="C1615" s="345"/>
      <c r="D1615" s="345"/>
      <c r="E1615" s="345"/>
      <c r="F1615" s="345"/>
      <c r="G1615" s="345"/>
      <c r="H1615" s="345"/>
      <c r="I1615" s="345"/>
    </row>
    <row r="1616" spans="1:9" ht="12.75">
      <c r="A1616" s="345"/>
      <c r="B1616" s="345"/>
      <c r="C1616" s="345"/>
      <c r="D1616" s="345"/>
      <c r="E1616" s="345"/>
      <c r="F1616" s="345"/>
      <c r="G1616" s="345"/>
      <c r="H1616" s="345"/>
      <c r="I1616" s="345"/>
    </row>
    <row r="1617" spans="1:9" ht="12.75">
      <c r="A1617" s="345"/>
      <c r="B1617" s="345"/>
      <c r="C1617" s="345"/>
      <c r="D1617" s="345"/>
      <c r="E1617" s="345"/>
      <c r="F1617" s="345"/>
      <c r="G1617" s="345"/>
      <c r="H1617" s="345"/>
      <c r="I1617" s="345"/>
    </row>
    <row r="1618" spans="1:9" ht="12.75">
      <c r="A1618" s="345"/>
      <c r="B1618" s="345"/>
      <c r="C1618" s="345"/>
      <c r="D1618" s="345"/>
      <c r="E1618" s="345"/>
      <c r="F1618" s="345"/>
      <c r="G1618" s="345"/>
      <c r="H1618" s="345"/>
      <c r="I1618" s="345"/>
    </row>
    <row r="1619" spans="1:9" ht="12.75">
      <c r="A1619" s="345"/>
      <c r="B1619" s="345"/>
      <c r="C1619" s="345"/>
      <c r="D1619" s="345"/>
      <c r="E1619" s="345"/>
      <c r="F1619" s="345"/>
      <c r="G1619" s="345"/>
      <c r="H1619" s="345"/>
      <c r="I1619" s="345"/>
    </row>
    <row r="1620" spans="1:9" ht="12.75">
      <c r="A1620" s="345"/>
      <c r="B1620" s="345"/>
      <c r="C1620" s="345"/>
      <c r="D1620" s="345"/>
      <c r="E1620" s="345"/>
      <c r="F1620" s="345"/>
      <c r="G1620" s="345"/>
      <c r="H1620" s="345"/>
      <c r="I1620" s="345"/>
    </row>
    <row r="1621" spans="1:9" ht="12.75">
      <c r="A1621" s="345"/>
      <c r="B1621" s="345"/>
      <c r="C1621" s="345"/>
      <c r="D1621" s="345"/>
      <c r="E1621" s="345"/>
      <c r="F1621" s="345"/>
      <c r="G1621" s="345"/>
      <c r="H1621" s="345"/>
      <c r="I1621" s="345"/>
    </row>
    <row r="1622" spans="1:9" ht="12.75">
      <c r="A1622" s="345"/>
      <c r="B1622" s="345"/>
      <c r="C1622" s="345"/>
      <c r="D1622" s="345"/>
      <c r="E1622" s="345"/>
      <c r="F1622" s="345"/>
      <c r="G1622" s="345"/>
      <c r="H1622" s="345"/>
      <c r="I1622" s="345"/>
    </row>
    <row r="1623" spans="1:9" ht="12.75">
      <c r="A1623" s="345"/>
      <c r="B1623" s="345"/>
      <c r="C1623" s="345"/>
      <c r="D1623" s="345"/>
      <c r="E1623" s="345"/>
      <c r="F1623" s="345"/>
      <c r="G1623" s="345"/>
      <c r="H1623" s="345"/>
      <c r="I1623" s="345"/>
    </row>
    <row r="1624" spans="1:9" ht="12.75">
      <c r="A1624" s="345"/>
      <c r="B1624" s="345"/>
      <c r="C1624" s="345"/>
      <c r="D1624" s="345"/>
      <c r="E1624" s="345"/>
      <c r="F1624" s="345"/>
      <c r="G1624" s="345"/>
      <c r="H1624" s="345"/>
      <c r="I1624" s="345"/>
    </row>
    <row r="1625" spans="1:9" ht="12.75">
      <c r="A1625" s="345"/>
      <c r="B1625" s="345"/>
      <c r="C1625" s="345"/>
      <c r="D1625" s="345"/>
      <c r="E1625" s="345"/>
      <c r="F1625" s="345"/>
      <c r="G1625" s="345"/>
      <c r="H1625" s="345"/>
      <c r="I1625" s="345"/>
    </row>
    <row r="1626" spans="1:9" ht="12.75">
      <c r="A1626" s="345"/>
      <c r="B1626" s="345"/>
      <c r="C1626" s="345"/>
      <c r="D1626" s="345"/>
      <c r="E1626" s="345"/>
      <c r="F1626" s="345"/>
      <c r="G1626" s="345"/>
      <c r="H1626" s="345"/>
      <c r="I1626" s="345"/>
    </row>
    <row r="1627" spans="1:9" ht="12.75">
      <c r="A1627" s="345"/>
      <c r="B1627" s="345"/>
      <c r="C1627" s="345"/>
      <c r="D1627" s="345"/>
      <c r="E1627" s="345"/>
      <c r="F1627" s="345"/>
      <c r="G1627" s="345"/>
      <c r="H1627" s="345"/>
      <c r="I1627" s="345"/>
    </row>
    <row r="1628" spans="1:9" ht="12.75">
      <c r="A1628" s="345"/>
      <c r="B1628" s="345"/>
      <c r="C1628" s="345"/>
      <c r="D1628" s="345"/>
      <c r="E1628" s="345"/>
      <c r="F1628" s="345"/>
      <c r="G1628" s="345"/>
      <c r="H1628" s="345"/>
      <c r="I1628" s="345"/>
    </row>
    <row r="1629" spans="1:9" ht="12.75">
      <c r="A1629" s="345"/>
      <c r="B1629" s="345"/>
      <c r="C1629" s="345"/>
      <c r="D1629" s="345"/>
      <c r="E1629" s="345"/>
      <c r="F1629" s="345"/>
      <c r="G1629" s="345"/>
      <c r="H1629" s="345"/>
      <c r="I1629" s="345"/>
    </row>
    <row r="1630" spans="1:9" ht="12.75">
      <c r="A1630" s="345"/>
      <c r="B1630" s="345"/>
      <c r="C1630" s="345"/>
      <c r="D1630" s="345"/>
      <c r="E1630" s="345"/>
      <c r="F1630" s="345"/>
      <c r="G1630" s="345"/>
      <c r="H1630" s="345"/>
      <c r="I1630" s="345"/>
    </row>
    <row r="1631" spans="1:9" ht="12.75">
      <c r="A1631" s="345"/>
      <c r="B1631" s="345"/>
      <c r="C1631" s="345"/>
      <c r="D1631" s="345"/>
      <c r="E1631" s="345"/>
      <c r="F1631" s="345"/>
      <c r="G1631" s="345"/>
      <c r="H1631" s="345"/>
      <c r="I1631" s="345"/>
    </row>
    <row r="1632" spans="1:9" ht="12.75">
      <c r="A1632" s="345"/>
      <c r="B1632" s="345"/>
      <c r="C1632" s="345"/>
      <c r="D1632" s="345"/>
      <c r="E1632" s="345"/>
      <c r="F1632" s="345"/>
      <c r="G1632" s="345"/>
      <c r="H1632" s="345"/>
      <c r="I1632" s="345"/>
    </row>
    <row r="1633" spans="1:9" ht="12.75">
      <c r="A1633" s="345"/>
      <c r="B1633" s="345"/>
      <c r="C1633" s="345"/>
      <c r="D1633" s="345"/>
      <c r="E1633" s="345"/>
      <c r="F1633" s="345"/>
      <c r="G1633" s="345"/>
      <c r="H1633" s="345"/>
      <c r="I1633" s="345"/>
    </row>
    <row r="1634" spans="1:9" ht="12.75">
      <c r="A1634" s="345"/>
      <c r="B1634" s="345"/>
      <c r="C1634" s="345"/>
      <c r="D1634" s="345"/>
      <c r="E1634" s="345"/>
      <c r="F1634" s="345"/>
      <c r="G1634" s="345"/>
      <c r="H1634" s="345"/>
      <c r="I1634" s="345"/>
    </row>
    <row r="1635" spans="1:9" ht="12.75">
      <c r="A1635" s="345"/>
      <c r="B1635" s="345"/>
      <c r="C1635" s="345"/>
      <c r="D1635" s="345"/>
      <c r="E1635" s="345"/>
      <c r="F1635" s="345"/>
      <c r="G1635" s="345"/>
      <c r="H1635" s="345"/>
      <c r="I1635" s="345"/>
    </row>
    <row r="1636" spans="1:9" ht="12.75">
      <c r="A1636" s="345"/>
      <c r="B1636" s="345"/>
      <c r="C1636" s="345"/>
      <c r="D1636" s="345"/>
      <c r="E1636" s="345"/>
      <c r="F1636" s="345"/>
      <c r="G1636" s="345"/>
      <c r="H1636" s="345"/>
      <c r="I1636" s="345"/>
    </row>
    <row r="1637" spans="1:9" ht="12.75">
      <c r="A1637" s="345"/>
      <c r="B1637" s="345"/>
      <c r="C1637" s="345"/>
      <c r="D1637" s="345"/>
      <c r="E1637" s="345"/>
      <c r="F1637" s="345"/>
      <c r="G1637" s="345"/>
      <c r="H1637" s="345"/>
      <c r="I1637" s="345"/>
    </row>
    <row r="1638" spans="1:9" ht="12.75">
      <c r="A1638" s="345"/>
      <c r="B1638" s="345"/>
      <c r="C1638" s="345"/>
      <c r="D1638" s="345"/>
      <c r="E1638" s="345"/>
      <c r="F1638" s="345"/>
      <c r="G1638" s="345"/>
      <c r="H1638" s="345"/>
      <c r="I1638" s="345"/>
    </row>
    <row r="1639" spans="1:9" ht="12.75">
      <c r="A1639" s="345"/>
      <c r="B1639" s="345"/>
      <c r="C1639" s="345"/>
      <c r="D1639" s="345"/>
      <c r="E1639" s="345"/>
      <c r="F1639" s="345"/>
      <c r="G1639" s="345"/>
      <c r="H1639" s="345"/>
      <c r="I1639" s="345"/>
    </row>
    <row r="1640" spans="1:9" ht="12.75">
      <c r="A1640" s="345"/>
      <c r="B1640" s="345"/>
      <c r="C1640" s="345"/>
      <c r="D1640" s="345"/>
      <c r="E1640" s="345"/>
      <c r="F1640" s="345"/>
      <c r="G1640" s="345"/>
      <c r="H1640" s="345"/>
      <c r="I1640" s="345"/>
    </row>
    <row r="1641" spans="1:9" ht="12.75">
      <c r="A1641" s="345"/>
      <c r="B1641" s="345"/>
      <c r="C1641" s="345"/>
      <c r="D1641" s="345"/>
      <c r="E1641" s="345"/>
      <c r="F1641" s="345"/>
      <c r="G1641" s="345"/>
      <c r="H1641" s="345"/>
      <c r="I1641" s="345"/>
    </row>
    <row r="1642" spans="1:9" ht="12.75">
      <c r="A1642" s="345"/>
      <c r="B1642" s="345"/>
      <c r="C1642" s="345"/>
      <c r="D1642" s="345"/>
      <c r="E1642" s="345"/>
      <c r="F1642" s="345"/>
      <c r="G1642" s="345"/>
      <c r="H1642" s="345"/>
      <c r="I1642" s="345"/>
    </row>
    <row r="1643" spans="1:9" ht="12.75">
      <c r="A1643" s="345"/>
      <c r="B1643" s="345"/>
      <c r="C1643" s="345"/>
      <c r="D1643" s="345"/>
      <c r="E1643" s="345"/>
      <c r="F1643" s="345"/>
      <c r="G1643" s="345"/>
      <c r="H1643" s="345"/>
      <c r="I1643" s="345"/>
    </row>
    <row r="1644" spans="1:9" ht="12.75">
      <c r="A1644" s="345"/>
      <c r="B1644" s="345"/>
      <c r="C1644" s="345"/>
      <c r="D1644" s="345"/>
      <c r="E1644" s="345"/>
      <c r="F1644" s="345"/>
      <c r="G1644" s="345"/>
      <c r="H1644" s="345"/>
      <c r="I1644" s="345"/>
    </row>
    <row r="1645" spans="1:9" ht="12.75">
      <c r="A1645" s="345"/>
      <c r="B1645" s="345"/>
      <c r="C1645" s="345"/>
      <c r="D1645" s="345"/>
      <c r="E1645" s="345"/>
      <c r="F1645" s="345"/>
      <c r="G1645" s="345"/>
      <c r="H1645" s="345"/>
      <c r="I1645" s="345"/>
    </row>
    <row r="1646" spans="1:9" ht="12.75">
      <c r="A1646" s="345"/>
      <c r="B1646" s="345"/>
      <c r="C1646" s="345"/>
      <c r="D1646" s="345"/>
      <c r="E1646" s="345"/>
      <c r="F1646" s="345"/>
      <c r="G1646" s="345"/>
      <c r="H1646" s="345"/>
      <c r="I1646" s="345"/>
    </row>
    <row r="1647" spans="1:9" ht="12.75">
      <c r="A1647" s="345"/>
      <c r="B1647" s="345"/>
      <c r="C1647" s="345"/>
      <c r="D1647" s="345"/>
      <c r="E1647" s="345"/>
      <c r="F1647" s="345"/>
      <c r="G1647" s="345"/>
      <c r="H1647" s="345"/>
      <c r="I1647" s="345"/>
    </row>
    <row r="1648" spans="1:9" ht="12.75">
      <c r="A1648" s="345"/>
      <c r="B1648" s="345"/>
      <c r="C1648" s="345"/>
      <c r="D1648" s="345"/>
      <c r="E1648" s="345"/>
      <c r="F1648" s="345"/>
      <c r="G1648" s="345"/>
      <c r="H1648" s="345"/>
      <c r="I1648" s="345"/>
    </row>
    <row r="1649" spans="1:9" ht="12.75">
      <c r="A1649" s="345"/>
      <c r="B1649" s="345"/>
      <c r="C1649" s="345"/>
      <c r="D1649" s="345"/>
      <c r="E1649" s="345"/>
      <c r="F1649" s="345"/>
      <c r="G1649" s="345"/>
      <c r="H1649" s="345"/>
      <c r="I1649" s="345"/>
    </row>
    <row r="1650" spans="1:9" ht="12.75">
      <c r="A1650" s="345"/>
      <c r="B1650" s="345"/>
      <c r="C1650" s="345"/>
      <c r="D1650" s="345"/>
      <c r="E1650" s="345"/>
      <c r="F1650" s="345"/>
      <c r="G1650" s="345"/>
      <c r="H1650" s="345"/>
      <c r="I1650" s="345"/>
    </row>
    <row r="1651" spans="1:9" ht="12.75">
      <c r="A1651" s="345"/>
      <c r="B1651" s="345"/>
      <c r="C1651" s="345"/>
      <c r="D1651" s="345"/>
      <c r="E1651" s="345"/>
      <c r="F1651" s="345"/>
      <c r="G1651" s="345"/>
      <c r="H1651" s="345"/>
      <c r="I1651" s="345"/>
    </row>
    <row r="1652" spans="1:9" ht="12.75">
      <c r="A1652" s="345"/>
      <c r="B1652" s="345"/>
      <c r="C1652" s="345"/>
      <c r="D1652" s="345"/>
      <c r="E1652" s="345"/>
      <c r="F1652" s="345"/>
      <c r="G1652" s="345"/>
      <c r="H1652" s="345"/>
      <c r="I1652" s="345"/>
    </row>
    <row r="1653" spans="1:9" ht="12.75">
      <c r="A1653" s="345"/>
      <c r="B1653" s="345"/>
      <c r="C1653" s="345"/>
      <c r="D1653" s="345"/>
      <c r="E1653" s="345"/>
      <c r="F1653" s="345"/>
      <c r="G1653" s="345"/>
      <c r="H1653" s="345"/>
      <c r="I1653" s="345"/>
    </row>
    <row r="1654" spans="1:9" ht="12.75">
      <c r="A1654" s="345"/>
      <c r="B1654" s="345"/>
      <c r="C1654" s="345"/>
      <c r="D1654" s="345"/>
      <c r="E1654" s="345"/>
      <c r="F1654" s="345"/>
      <c r="G1654" s="345"/>
      <c r="H1654" s="345"/>
      <c r="I1654" s="345"/>
    </row>
    <row r="1655" spans="1:9" ht="12.75">
      <c r="A1655" s="345"/>
      <c r="B1655" s="345"/>
      <c r="C1655" s="345"/>
      <c r="D1655" s="345"/>
      <c r="E1655" s="345"/>
      <c r="F1655" s="345"/>
      <c r="G1655" s="345"/>
      <c r="H1655" s="345"/>
      <c r="I1655" s="345"/>
    </row>
    <row r="1656" spans="1:9" ht="12.75">
      <c r="A1656" s="345"/>
      <c r="B1656" s="345"/>
      <c r="C1656" s="345"/>
      <c r="D1656" s="345"/>
      <c r="E1656" s="345"/>
      <c r="F1656" s="345"/>
      <c r="G1656" s="345"/>
      <c r="H1656" s="345"/>
      <c r="I1656" s="345"/>
    </row>
    <row r="1657" spans="1:9" ht="12.75">
      <c r="A1657" s="345"/>
      <c r="B1657" s="345"/>
      <c r="C1657" s="345"/>
      <c r="D1657" s="345"/>
      <c r="E1657" s="345"/>
      <c r="F1657" s="345"/>
      <c r="G1657" s="345"/>
      <c r="H1657" s="345"/>
      <c r="I1657" s="345"/>
    </row>
    <row r="1658" spans="1:9" ht="12.75">
      <c r="A1658" s="345"/>
      <c r="B1658" s="345"/>
      <c r="C1658" s="345"/>
      <c r="D1658" s="345"/>
      <c r="E1658" s="345"/>
      <c r="F1658" s="345"/>
      <c r="G1658" s="345"/>
      <c r="H1658" s="345"/>
      <c r="I1658" s="345"/>
    </row>
    <row r="1659" spans="1:9" ht="12.75">
      <c r="A1659" s="345"/>
      <c r="B1659" s="345"/>
      <c r="C1659" s="345"/>
      <c r="D1659" s="345"/>
      <c r="E1659" s="345"/>
      <c r="F1659" s="345"/>
      <c r="G1659" s="345"/>
      <c r="H1659" s="345"/>
      <c r="I1659" s="345"/>
    </row>
    <row r="1660" spans="1:9" ht="12.75">
      <c r="A1660" s="345"/>
      <c r="B1660" s="345"/>
      <c r="C1660" s="345"/>
      <c r="D1660" s="345"/>
      <c r="E1660" s="345"/>
      <c r="F1660" s="345"/>
      <c r="G1660" s="345"/>
      <c r="H1660" s="345"/>
      <c r="I1660" s="345"/>
    </row>
    <row r="1661" spans="1:9" ht="12.75">
      <c r="A1661" s="345"/>
      <c r="B1661" s="345"/>
      <c r="C1661" s="345"/>
      <c r="D1661" s="345"/>
      <c r="E1661" s="345"/>
      <c r="F1661" s="345"/>
      <c r="G1661" s="345"/>
      <c r="H1661" s="345"/>
      <c r="I1661" s="345"/>
    </row>
    <row r="1662" spans="1:9" ht="12.75">
      <c r="A1662" s="345"/>
      <c r="B1662" s="345"/>
      <c r="C1662" s="345"/>
      <c r="D1662" s="345"/>
      <c r="E1662" s="345"/>
      <c r="F1662" s="345"/>
      <c r="G1662" s="345"/>
      <c r="H1662" s="345"/>
      <c r="I1662" s="345"/>
    </row>
    <row r="1663" spans="1:9" ht="12.75">
      <c r="A1663" s="345"/>
      <c r="B1663" s="345"/>
      <c r="C1663" s="345"/>
      <c r="D1663" s="345"/>
      <c r="E1663" s="345"/>
      <c r="F1663" s="345"/>
      <c r="G1663" s="345"/>
      <c r="H1663" s="345"/>
      <c r="I1663" s="345"/>
    </row>
    <row r="1664" spans="1:9" ht="12.75">
      <c r="A1664" s="345"/>
      <c r="B1664" s="345"/>
      <c r="C1664" s="345"/>
      <c r="D1664" s="345"/>
      <c r="E1664" s="345"/>
      <c r="F1664" s="345"/>
      <c r="G1664" s="345"/>
      <c r="H1664" s="345"/>
      <c r="I1664" s="345"/>
    </row>
    <row r="1665" spans="1:9" ht="12.75">
      <c r="A1665" s="345"/>
      <c r="B1665" s="345"/>
      <c r="C1665" s="345"/>
      <c r="D1665" s="345"/>
      <c r="E1665" s="345"/>
      <c r="F1665" s="345"/>
      <c r="G1665" s="345"/>
      <c r="H1665" s="345"/>
      <c r="I1665" s="345"/>
    </row>
    <row r="1666" spans="1:9" ht="12.75">
      <c r="A1666" s="345"/>
      <c r="B1666" s="345"/>
      <c r="C1666" s="345"/>
      <c r="D1666" s="345"/>
      <c r="E1666" s="345"/>
      <c r="F1666" s="345"/>
      <c r="G1666" s="345"/>
      <c r="H1666" s="345"/>
      <c r="I1666" s="345"/>
    </row>
    <row r="1667" spans="1:9" ht="12.75">
      <c r="A1667" s="345"/>
      <c r="B1667" s="345"/>
      <c r="C1667" s="345"/>
      <c r="D1667" s="345"/>
      <c r="E1667" s="345"/>
      <c r="F1667" s="345"/>
      <c r="G1667" s="345"/>
      <c r="H1667" s="345"/>
      <c r="I1667" s="345"/>
    </row>
    <row r="1668" spans="1:9" ht="12.75">
      <c r="A1668" s="345"/>
      <c r="B1668" s="345"/>
      <c r="C1668" s="345"/>
      <c r="D1668" s="345"/>
      <c r="E1668" s="345"/>
      <c r="F1668" s="345"/>
      <c r="G1668" s="345"/>
      <c r="H1668" s="345"/>
      <c r="I1668" s="345"/>
    </row>
    <row r="1669" spans="1:9" ht="12.75">
      <c r="A1669" s="345"/>
      <c r="B1669" s="345"/>
      <c r="C1669" s="345"/>
      <c r="D1669" s="345"/>
      <c r="E1669" s="345"/>
      <c r="F1669" s="345"/>
      <c r="G1669" s="345"/>
      <c r="H1669" s="345"/>
      <c r="I1669" s="345"/>
    </row>
    <row r="1670" spans="1:9" ht="12.75">
      <c r="A1670" s="345"/>
      <c r="B1670" s="345"/>
      <c r="C1670" s="345"/>
      <c r="D1670" s="345"/>
      <c r="E1670" s="345"/>
      <c r="F1670" s="345"/>
      <c r="G1670" s="345"/>
      <c r="H1670" s="345"/>
      <c r="I1670" s="345"/>
    </row>
    <row r="1671" spans="1:9" ht="12.75">
      <c r="A1671" s="345"/>
      <c r="B1671" s="345"/>
      <c r="C1671" s="345"/>
      <c r="D1671" s="345"/>
      <c r="E1671" s="345"/>
      <c r="F1671" s="345"/>
      <c r="G1671" s="345"/>
      <c r="H1671" s="345"/>
      <c r="I1671" s="345"/>
    </row>
    <row r="1672" spans="1:9" ht="12.75">
      <c r="A1672" s="345"/>
      <c r="B1672" s="345"/>
      <c r="C1672" s="345"/>
      <c r="D1672" s="345"/>
      <c r="E1672" s="345"/>
      <c r="F1672" s="345"/>
      <c r="G1672" s="345"/>
      <c r="H1672" s="345"/>
      <c r="I1672" s="345"/>
    </row>
    <row r="1673" spans="1:9" ht="12.75">
      <c r="A1673" s="345"/>
      <c r="B1673" s="345"/>
      <c r="C1673" s="345"/>
      <c r="D1673" s="345"/>
      <c r="E1673" s="345"/>
      <c r="F1673" s="345"/>
      <c r="G1673" s="345"/>
      <c r="H1673" s="345"/>
      <c r="I1673" s="345"/>
    </row>
    <row r="1674" spans="1:9" ht="12.75">
      <c r="A1674" s="345"/>
      <c r="B1674" s="345"/>
      <c r="C1674" s="345"/>
      <c r="D1674" s="345"/>
      <c r="E1674" s="345"/>
      <c r="F1674" s="345"/>
      <c r="G1674" s="345"/>
      <c r="H1674" s="345"/>
      <c r="I1674" s="345"/>
    </row>
    <row r="1675" spans="1:9" ht="12.75">
      <c r="A1675" s="345"/>
      <c r="B1675" s="345"/>
      <c r="C1675" s="345"/>
      <c r="D1675" s="345"/>
      <c r="E1675" s="345"/>
      <c r="F1675" s="345"/>
      <c r="G1675" s="345"/>
      <c r="H1675" s="345"/>
      <c r="I1675" s="345"/>
    </row>
    <row r="1676" spans="1:9" ht="12.75">
      <c r="A1676" s="345"/>
      <c r="B1676" s="345"/>
      <c r="C1676" s="345"/>
      <c r="D1676" s="345"/>
      <c r="E1676" s="345"/>
      <c r="F1676" s="345"/>
      <c r="G1676" s="345"/>
      <c r="H1676" s="345"/>
      <c r="I1676" s="345"/>
    </row>
    <row r="1677" spans="1:9" ht="12.75">
      <c r="A1677" s="345"/>
      <c r="B1677" s="345"/>
      <c r="C1677" s="345"/>
      <c r="D1677" s="345"/>
      <c r="E1677" s="345"/>
      <c r="F1677" s="345"/>
      <c r="G1677" s="345"/>
      <c r="H1677" s="345"/>
      <c r="I1677" s="345"/>
    </row>
    <row r="1678" spans="1:9" ht="12.75">
      <c r="A1678" s="345"/>
      <c r="B1678" s="345"/>
      <c r="C1678" s="345"/>
      <c r="D1678" s="345"/>
      <c r="E1678" s="345"/>
      <c r="F1678" s="345"/>
      <c r="G1678" s="345"/>
      <c r="H1678" s="345"/>
      <c r="I1678" s="345"/>
    </row>
    <row r="1679" spans="1:9" ht="12.75">
      <c r="A1679" s="345"/>
      <c r="B1679" s="345"/>
      <c r="C1679" s="345"/>
      <c r="D1679" s="345"/>
      <c r="E1679" s="345"/>
      <c r="F1679" s="345"/>
      <c r="G1679" s="345"/>
      <c r="H1679" s="345"/>
      <c r="I1679" s="345"/>
    </row>
    <row r="1680" spans="1:9" ht="12.75">
      <c r="A1680" s="345"/>
      <c r="B1680" s="345"/>
      <c r="C1680" s="345"/>
      <c r="D1680" s="345"/>
      <c r="E1680" s="345"/>
      <c r="F1680" s="345"/>
      <c r="G1680" s="345"/>
      <c r="H1680" s="345"/>
      <c r="I1680" s="345"/>
    </row>
    <row r="1681" spans="1:9" ht="12.75">
      <c r="A1681" s="345"/>
      <c r="B1681" s="345"/>
      <c r="C1681" s="345"/>
      <c r="D1681" s="345"/>
      <c r="E1681" s="345"/>
      <c r="F1681" s="345"/>
      <c r="G1681" s="345"/>
      <c r="H1681" s="345"/>
      <c r="I1681" s="345"/>
    </row>
    <row r="1682" spans="1:9" ht="12.75">
      <c r="A1682" s="345"/>
      <c r="B1682" s="345"/>
      <c r="C1682" s="345"/>
      <c r="D1682" s="345"/>
      <c r="E1682" s="345"/>
      <c r="F1682" s="345"/>
      <c r="G1682" s="345"/>
      <c r="H1682" s="345"/>
      <c r="I1682" s="345"/>
    </row>
    <row r="1683" spans="1:9" ht="12.75">
      <c r="A1683" s="345"/>
      <c r="B1683" s="345"/>
      <c r="C1683" s="345"/>
      <c r="D1683" s="345"/>
      <c r="E1683" s="345"/>
      <c r="F1683" s="345"/>
      <c r="G1683" s="345"/>
      <c r="H1683" s="345"/>
      <c r="I1683" s="345"/>
    </row>
    <row r="1684" spans="1:9" ht="12.75">
      <c r="A1684" s="345"/>
      <c r="B1684" s="345"/>
      <c r="C1684" s="345"/>
      <c r="D1684" s="345"/>
      <c r="E1684" s="345"/>
      <c r="F1684" s="345"/>
      <c r="G1684" s="345"/>
      <c r="H1684" s="345"/>
      <c r="I1684" s="345"/>
    </row>
    <row r="1685" spans="1:9" ht="12.75">
      <c r="A1685" s="345"/>
      <c r="B1685" s="345"/>
      <c r="C1685" s="345"/>
      <c r="D1685" s="345"/>
      <c r="E1685" s="345"/>
      <c r="F1685" s="345"/>
      <c r="G1685" s="345"/>
      <c r="H1685" s="345"/>
      <c r="I1685" s="345"/>
    </row>
    <row r="1686" spans="1:9" ht="12.75">
      <c r="A1686" s="345"/>
      <c r="B1686" s="345"/>
      <c r="C1686" s="345"/>
      <c r="D1686" s="345"/>
      <c r="E1686" s="345"/>
      <c r="F1686" s="345"/>
      <c r="G1686" s="345"/>
      <c r="H1686" s="345"/>
      <c r="I1686" s="345"/>
    </row>
    <row r="1687" spans="1:9" ht="12.75">
      <c r="A1687" s="345"/>
      <c r="B1687" s="345"/>
      <c r="C1687" s="345"/>
      <c r="D1687" s="345"/>
      <c r="E1687" s="345"/>
      <c r="F1687" s="345"/>
      <c r="G1687" s="345"/>
      <c r="H1687" s="345"/>
      <c r="I1687" s="345"/>
    </row>
    <row r="1688" spans="1:9" ht="12.75">
      <c r="A1688" s="345"/>
      <c r="B1688" s="345"/>
      <c r="C1688" s="345"/>
      <c r="D1688" s="345"/>
      <c r="E1688" s="345"/>
      <c r="F1688" s="345"/>
      <c r="G1688" s="345"/>
      <c r="H1688" s="345"/>
      <c r="I1688" s="345"/>
    </row>
    <row r="1689" spans="1:9" ht="12.75">
      <c r="A1689" s="345"/>
      <c r="B1689" s="345"/>
      <c r="C1689" s="345"/>
      <c r="D1689" s="345"/>
      <c r="E1689" s="345"/>
      <c r="F1689" s="345"/>
      <c r="G1689" s="345"/>
      <c r="H1689" s="345"/>
      <c r="I1689" s="345"/>
    </row>
    <row r="1690" spans="1:9" ht="12.75">
      <c r="A1690" s="345"/>
      <c r="B1690" s="345"/>
      <c r="C1690" s="345"/>
      <c r="D1690" s="345"/>
      <c r="E1690" s="345"/>
      <c r="F1690" s="345"/>
      <c r="G1690" s="345"/>
      <c r="H1690" s="345"/>
      <c r="I1690" s="345"/>
    </row>
    <row r="1691" spans="1:9" ht="12.75">
      <c r="A1691" s="345"/>
      <c r="B1691" s="345"/>
      <c r="C1691" s="345"/>
      <c r="D1691" s="345"/>
      <c r="E1691" s="345"/>
      <c r="F1691" s="345"/>
      <c r="G1691" s="345"/>
      <c r="H1691" s="345"/>
      <c r="I1691" s="345"/>
    </row>
    <row r="1692" spans="1:9" ht="12.75">
      <c r="A1692" s="345"/>
      <c r="B1692" s="345"/>
      <c r="C1692" s="345"/>
      <c r="D1692" s="345"/>
      <c r="E1692" s="345"/>
      <c r="F1692" s="345"/>
      <c r="G1692" s="345"/>
      <c r="H1692" s="345"/>
      <c r="I1692" s="345"/>
    </row>
    <row r="1693" spans="1:9" ht="12.75">
      <c r="A1693" s="345"/>
      <c r="B1693" s="345"/>
      <c r="C1693" s="345"/>
      <c r="D1693" s="345"/>
      <c r="E1693" s="345"/>
      <c r="F1693" s="345"/>
      <c r="G1693" s="345"/>
      <c r="H1693" s="345"/>
      <c r="I1693" s="345"/>
    </row>
    <row r="1694" spans="1:9" ht="12.75">
      <c r="A1694" s="345"/>
      <c r="B1694" s="345"/>
      <c r="C1694" s="345"/>
      <c r="D1694" s="345"/>
      <c r="E1694" s="345"/>
      <c r="F1694" s="345"/>
      <c r="G1694" s="345"/>
      <c r="H1694" s="345"/>
      <c r="I1694" s="345"/>
    </row>
    <row r="1695" spans="1:9" ht="12.75">
      <c r="A1695" s="345"/>
      <c r="B1695" s="345"/>
      <c r="C1695" s="345"/>
      <c r="D1695" s="345"/>
      <c r="E1695" s="345"/>
      <c r="F1695" s="345"/>
      <c r="G1695" s="345"/>
      <c r="H1695" s="345"/>
      <c r="I1695" s="345"/>
    </row>
    <row r="1696" spans="1:9" ht="12.75">
      <c r="A1696" s="345"/>
      <c r="B1696" s="345"/>
      <c r="C1696" s="345"/>
      <c r="D1696" s="345"/>
      <c r="E1696" s="345"/>
      <c r="F1696" s="345"/>
      <c r="G1696" s="345"/>
      <c r="H1696" s="345"/>
      <c r="I1696" s="345"/>
    </row>
    <row r="1697" spans="1:9" ht="12.75">
      <c r="A1697" s="345"/>
      <c r="B1697" s="345"/>
      <c r="C1697" s="345"/>
      <c r="D1697" s="345"/>
      <c r="E1697" s="345"/>
      <c r="F1697" s="345"/>
      <c r="G1697" s="345"/>
      <c r="H1697" s="345"/>
      <c r="I1697" s="345"/>
    </row>
    <row r="1698" spans="1:9" ht="12.75">
      <c r="A1698" s="345"/>
      <c r="B1698" s="345"/>
      <c r="C1698" s="345"/>
      <c r="D1698" s="345"/>
      <c r="E1698" s="345"/>
      <c r="F1698" s="345"/>
      <c r="G1698" s="345"/>
      <c r="H1698" s="345"/>
      <c r="I1698" s="345"/>
    </row>
    <row r="1699" spans="1:9" ht="12.75">
      <c r="A1699" s="345"/>
      <c r="B1699" s="345"/>
      <c r="C1699" s="345"/>
      <c r="D1699" s="345"/>
      <c r="E1699" s="345"/>
      <c r="F1699" s="345"/>
      <c r="G1699" s="345"/>
      <c r="H1699" s="345"/>
      <c r="I1699" s="345"/>
    </row>
    <row r="1700" spans="1:9" ht="12.75">
      <c r="A1700" s="345"/>
      <c r="B1700" s="345"/>
      <c r="C1700" s="345"/>
      <c r="D1700" s="345"/>
      <c r="E1700" s="345"/>
      <c r="F1700" s="345"/>
      <c r="G1700" s="345"/>
      <c r="H1700" s="345"/>
      <c r="I1700" s="345"/>
    </row>
    <row r="1701" spans="1:9" ht="12.75">
      <c r="A1701" s="345"/>
      <c r="B1701" s="345"/>
      <c r="C1701" s="345"/>
      <c r="D1701" s="345"/>
      <c r="E1701" s="345"/>
      <c r="F1701" s="345"/>
      <c r="G1701" s="345"/>
      <c r="H1701" s="345"/>
      <c r="I1701" s="345"/>
    </row>
    <row r="1702" spans="1:9" ht="12.75">
      <c r="A1702" s="345"/>
      <c r="B1702" s="345"/>
      <c r="C1702" s="345"/>
      <c r="D1702" s="345"/>
      <c r="E1702" s="345"/>
      <c r="F1702" s="345"/>
      <c r="G1702" s="345"/>
      <c r="H1702" s="345"/>
      <c r="I1702" s="345"/>
    </row>
    <row r="1703" spans="1:9" ht="12.75">
      <c r="A1703" s="345"/>
      <c r="B1703" s="345"/>
      <c r="C1703" s="345"/>
      <c r="D1703" s="345"/>
      <c r="E1703" s="345"/>
      <c r="F1703" s="345"/>
      <c r="G1703" s="345"/>
      <c r="H1703" s="345"/>
      <c r="I1703" s="345"/>
    </row>
    <row r="1704" spans="1:9" ht="12.75">
      <c r="A1704" s="345"/>
      <c r="B1704" s="345"/>
      <c r="C1704" s="345"/>
      <c r="D1704" s="345"/>
      <c r="E1704" s="345"/>
      <c r="F1704" s="345"/>
      <c r="G1704" s="345"/>
      <c r="H1704" s="345"/>
      <c r="I1704" s="345"/>
    </row>
    <row r="1705" spans="1:9" ht="12.75">
      <c r="A1705" s="345"/>
      <c r="B1705" s="345"/>
      <c r="C1705" s="345"/>
      <c r="D1705" s="345"/>
      <c r="E1705" s="345"/>
      <c r="F1705" s="345"/>
      <c r="G1705" s="345"/>
      <c r="H1705" s="345"/>
      <c r="I1705" s="345"/>
    </row>
    <row r="1706" spans="1:9" ht="12.75">
      <c r="A1706" s="345"/>
      <c r="B1706" s="345"/>
      <c r="C1706" s="345"/>
      <c r="D1706" s="345"/>
      <c r="E1706" s="345"/>
      <c r="F1706" s="345"/>
      <c r="G1706" s="345"/>
      <c r="H1706" s="345"/>
      <c r="I1706" s="345"/>
    </row>
    <row r="1707" spans="1:9" ht="12.75">
      <c r="A1707" s="345"/>
      <c r="B1707" s="345"/>
      <c r="C1707" s="345"/>
      <c r="D1707" s="345"/>
      <c r="E1707" s="345"/>
      <c r="F1707" s="345"/>
      <c r="G1707" s="345"/>
      <c r="H1707" s="345"/>
      <c r="I1707" s="345"/>
    </row>
    <row r="1708" spans="1:9" ht="12.75">
      <c r="A1708" s="345"/>
      <c r="B1708" s="345"/>
      <c r="C1708" s="345"/>
      <c r="D1708" s="345"/>
      <c r="E1708" s="345"/>
      <c r="F1708" s="345"/>
      <c r="G1708" s="345"/>
      <c r="H1708" s="345"/>
      <c r="I1708" s="345"/>
    </row>
    <row r="1709" spans="1:9" ht="12.75">
      <c r="A1709" s="345"/>
      <c r="B1709" s="345"/>
      <c r="C1709" s="345"/>
      <c r="D1709" s="345"/>
      <c r="E1709" s="345"/>
      <c r="F1709" s="345"/>
      <c r="G1709" s="345"/>
      <c r="H1709" s="345"/>
      <c r="I1709" s="345"/>
    </row>
    <row r="1710" spans="1:9" ht="12.75">
      <c r="A1710" s="345"/>
      <c r="B1710" s="345"/>
      <c r="C1710" s="345"/>
      <c r="D1710" s="345"/>
      <c r="E1710" s="345"/>
      <c r="F1710" s="345"/>
      <c r="G1710" s="345"/>
      <c r="H1710" s="345"/>
      <c r="I1710" s="345"/>
    </row>
    <row r="1711" spans="1:9" ht="12.75">
      <c r="A1711" s="345"/>
      <c r="B1711" s="345"/>
      <c r="C1711" s="345"/>
      <c r="D1711" s="345"/>
      <c r="E1711" s="345"/>
      <c r="F1711" s="345"/>
      <c r="G1711" s="345"/>
      <c r="H1711" s="345"/>
      <c r="I1711" s="345"/>
    </row>
    <row r="1712" spans="1:9" ht="12.75">
      <c r="A1712" s="345"/>
      <c r="B1712" s="345"/>
      <c r="C1712" s="345"/>
      <c r="D1712" s="345"/>
      <c r="E1712" s="345"/>
      <c r="F1712" s="345"/>
      <c r="G1712" s="345"/>
      <c r="H1712" s="345"/>
      <c r="I1712" s="345"/>
    </row>
    <row r="1713" spans="1:9" ht="12.75">
      <c r="A1713" s="345"/>
      <c r="B1713" s="345"/>
      <c r="C1713" s="345"/>
      <c r="D1713" s="345"/>
      <c r="E1713" s="345"/>
      <c r="F1713" s="345"/>
      <c r="G1713" s="345"/>
      <c r="H1713" s="345"/>
      <c r="I1713" s="345"/>
    </row>
    <row r="1714" spans="1:9" ht="12.75">
      <c r="A1714" s="345"/>
      <c r="B1714" s="345"/>
      <c r="C1714" s="345"/>
      <c r="D1714" s="345"/>
      <c r="E1714" s="345"/>
      <c r="F1714" s="345"/>
      <c r="G1714" s="345"/>
      <c r="H1714" s="345"/>
      <c r="I1714" s="345"/>
    </row>
    <row r="1715" spans="1:9" ht="12.75">
      <c r="A1715" s="345"/>
      <c r="B1715" s="345"/>
      <c r="C1715" s="345"/>
      <c r="D1715" s="345"/>
      <c r="E1715" s="345"/>
      <c r="F1715" s="345"/>
      <c r="G1715" s="345"/>
      <c r="H1715" s="345"/>
      <c r="I1715" s="345"/>
    </row>
    <row r="1716" spans="1:9" ht="12.75">
      <c r="A1716" s="345"/>
      <c r="B1716" s="345"/>
      <c r="C1716" s="345"/>
      <c r="D1716" s="345"/>
      <c r="E1716" s="345"/>
      <c r="F1716" s="345"/>
      <c r="G1716" s="345"/>
      <c r="H1716" s="345"/>
      <c r="I1716" s="345"/>
    </row>
    <row r="1717" spans="1:9" ht="12.75">
      <c r="A1717" s="345"/>
      <c r="B1717" s="345"/>
      <c r="C1717" s="345"/>
      <c r="D1717" s="345"/>
      <c r="E1717" s="345"/>
      <c r="F1717" s="345"/>
      <c r="G1717" s="345"/>
      <c r="H1717" s="345"/>
      <c r="I1717" s="345"/>
    </row>
    <row r="1718" spans="1:9" ht="12.75">
      <c r="A1718" s="345"/>
      <c r="B1718" s="345"/>
      <c r="C1718" s="345"/>
      <c r="D1718" s="345"/>
      <c r="E1718" s="345"/>
      <c r="F1718" s="345"/>
      <c r="G1718" s="345"/>
      <c r="H1718" s="345"/>
      <c r="I1718" s="345"/>
    </row>
    <row r="1719" spans="1:9" ht="12.75">
      <c r="A1719" s="345"/>
      <c r="B1719" s="345"/>
      <c r="C1719" s="345"/>
      <c r="D1719" s="345"/>
      <c r="E1719" s="345"/>
      <c r="F1719" s="345"/>
      <c r="G1719" s="345"/>
      <c r="H1719" s="345"/>
      <c r="I1719" s="345"/>
    </row>
    <row r="1720" spans="1:9" ht="12.75">
      <c r="A1720" s="345"/>
      <c r="B1720" s="345"/>
      <c r="C1720" s="345"/>
      <c r="D1720" s="345"/>
      <c r="E1720" s="345"/>
      <c r="F1720" s="345"/>
      <c r="G1720" s="345"/>
      <c r="H1720" s="345"/>
      <c r="I1720" s="345"/>
    </row>
    <row r="1721" spans="1:9" ht="12.75">
      <c r="A1721" s="345"/>
      <c r="B1721" s="345"/>
      <c r="C1721" s="345"/>
      <c r="D1721" s="345"/>
      <c r="E1721" s="345"/>
      <c r="F1721" s="345"/>
      <c r="G1721" s="345"/>
      <c r="H1721" s="345"/>
      <c r="I1721" s="345"/>
    </row>
    <row r="1722" spans="1:9" ht="12.75">
      <c r="A1722" s="345"/>
      <c r="B1722" s="345"/>
      <c r="C1722" s="345"/>
      <c r="D1722" s="345"/>
      <c r="E1722" s="345"/>
      <c r="F1722" s="345"/>
      <c r="G1722" s="345"/>
      <c r="H1722" s="345"/>
      <c r="I1722" s="345"/>
    </row>
    <row r="1723" spans="1:9" ht="12.75">
      <c r="A1723" s="345"/>
      <c r="B1723" s="345"/>
      <c r="C1723" s="345"/>
      <c r="D1723" s="345"/>
      <c r="E1723" s="345"/>
      <c r="F1723" s="345"/>
      <c r="G1723" s="345"/>
      <c r="H1723" s="345"/>
      <c r="I1723" s="345"/>
    </row>
    <row r="1724" spans="1:9" ht="12.75">
      <c r="A1724" s="345"/>
      <c r="B1724" s="345"/>
      <c r="C1724" s="345"/>
      <c r="D1724" s="345"/>
      <c r="E1724" s="345"/>
      <c r="F1724" s="345"/>
      <c r="G1724" s="345"/>
      <c r="H1724" s="345"/>
      <c r="I1724" s="345"/>
    </row>
    <row r="1725" spans="1:9" ht="12.75">
      <c r="A1725" s="345"/>
      <c r="B1725" s="345"/>
      <c r="C1725" s="345"/>
      <c r="D1725" s="345"/>
      <c r="E1725" s="345"/>
      <c r="F1725" s="345"/>
      <c r="G1725" s="345"/>
      <c r="H1725" s="345"/>
      <c r="I1725" s="345"/>
    </row>
    <row r="1726" spans="1:9" ht="12.75">
      <c r="A1726" s="345"/>
      <c r="B1726" s="345"/>
      <c r="C1726" s="345"/>
      <c r="D1726" s="345"/>
      <c r="E1726" s="345"/>
      <c r="F1726" s="345"/>
      <c r="G1726" s="345"/>
      <c r="H1726" s="345"/>
      <c r="I1726" s="345"/>
    </row>
    <row r="1727" spans="1:9" ht="12.75">
      <c r="A1727" s="345"/>
      <c r="B1727" s="345"/>
      <c r="C1727" s="345"/>
      <c r="D1727" s="345"/>
      <c r="E1727" s="345"/>
      <c r="F1727" s="345"/>
      <c r="G1727" s="345"/>
      <c r="H1727" s="345"/>
      <c r="I1727" s="345"/>
    </row>
    <row r="1728" spans="1:9" ht="12.75">
      <c r="A1728" s="345"/>
      <c r="B1728" s="345"/>
      <c r="C1728" s="345"/>
      <c r="D1728" s="345"/>
      <c r="E1728" s="345"/>
      <c r="F1728" s="345"/>
      <c r="G1728" s="345"/>
      <c r="H1728" s="345"/>
      <c r="I1728" s="345"/>
    </row>
    <row r="1729" spans="1:9" ht="12.75">
      <c r="A1729" s="345"/>
      <c r="B1729" s="345"/>
      <c r="C1729" s="345"/>
      <c r="D1729" s="345"/>
      <c r="E1729" s="345"/>
      <c r="F1729" s="345"/>
      <c r="G1729" s="345"/>
      <c r="H1729" s="345"/>
      <c r="I1729" s="345"/>
    </row>
    <row r="1730" spans="1:9" ht="12.75">
      <c r="A1730" s="345"/>
      <c r="B1730" s="345"/>
      <c r="C1730" s="345"/>
      <c r="D1730" s="345"/>
      <c r="E1730" s="345"/>
      <c r="F1730" s="345"/>
      <c r="G1730" s="345"/>
      <c r="H1730" s="345"/>
      <c r="I1730" s="345"/>
    </row>
    <row r="1731" spans="1:9" ht="12.75">
      <c r="A1731" s="345"/>
      <c r="B1731" s="345"/>
      <c r="C1731" s="345"/>
      <c r="D1731" s="345"/>
      <c r="E1731" s="345"/>
      <c r="F1731" s="345"/>
      <c r="G1731" s="345"/>
      <c r="H1731" s="345"/>
      <c r="I1731" s="345"/>
    </row>
    <row r="1732" spans="1:9" ht="12.75">
      <c r="A1732" s="345"/>
      <c r="B1732" s="345"/>
      <c r="C1732" s="345"/>
      <c r="D1732" s="345"/>
      <c r="E1732" s="345"/>
      <c r="F1732" s="345"/>
      <c r="G1732" s="345"/>
      <c r="H1732" s="345"/>
      <c r="I1732" s="345"/>
    </row>
    <row r="1733" spans="1:9" ht="12.75">
      <c r="A1733" s="345"/>
      <c r="B1733" s="345"/>
      <c r="C1733" s="345"/>
      <c r="D1733" s="345"/>
      <c r="E1733" s="345"/>
      <c r="F1733" s="345"/>
      <c r="G1733" s="345"/>
      <c r="H1733" s="345"/>
      <c r="I1733" s="345"/>
    </row>
    <row r="1734" spans="1:9" ht="12.75">
      <c r="A1734" s="345"/>
      <c r="B1734" s="345"/>
      <c r="C1734" s="345"/>
      <c r="D1734" s="345"/>
      <c r="E1734" s="345"/>
      <c r="F1734" s="345"/>
      <c r="G1734" s="345"/>
      <c r="H1734" s="345"/>
      <c r="I1734" s="345"/>
    </row>
    <row r="1735" spans="1:9" ht="12.75">
      <c r="A1735" s="345"/>
      <c r="B1735" s="345"/>
      <c r="C1735" s="345"/>
      <c r="D1735" s="345"/>
      <c r="E1735" s="345"/>
      <c r="F1735" s="345"/>
      <c r="G1735" s="345"/>
      <c r="H1735" s="345"/>
      <c r="I1735" s="345"/>
    </row>
    <row r="1736" spans="1:9" ht="12.75">
      <c r="A1736" s="345"/>
      <c r="B1736" s="345"/>
      <c r="C1736" s="345"/>
      <c r="D1736" s="345"/>
      <c r="E1736" s="345"/>
      <c r="F1736" s="345"/>
      <c r="G1736" s="345"/>
      <c r="H1736" s="345"/>
      <c r="I1736" s="345"/>
    </row>
    <row r="1737" spans="1:9" ht="12.75">
      <c r="A1737" s="345"/>
      <c r="B1737" s="345"/>
      <c r="C1737" s="345"/>
      <c r="D1737" s="345"/>
      <c r="E1737" s="345"/>
      <c r="F1737" s="345"/>
      <c r="G1737" s="345"/>
      <c r="H1737" s="345"/>
      <c r="I1737" s="345"/>
    </row>
    <row r="1738" spans="1:9" ht="12.75">
      <c r="A1738" s="345"/>
      <c r="B1738" s="345"/>
      <c r="C1738" s="345"/>
      <c r="D1738" s="345"/>
      <c r="E1738" s="345"/>
      <c r="F1738" s="345"/>
      <c r="G1738" s="345"/>
      <c r="H1738" s="345"/>
      <c r="I1738" s="345"/>
    </row>
    <row r="1739" spans="1:9" ht="12.75">
      <c r="A1739" s="345"/>
      <c r="B1739" s="345"/>
      <c r="C1739" s="345"/>
      <c r="D1739" s="345"/>
      <c r="E1739" s="345"/>
      <c r="F1739" s="345"/>
      <c r="G1739" s="345"/>
      <c r="H1739" s="345"/>
      <c r="I1739" s="345"/>
    </row>
    <row r="1740" spans="1:9" ht="12.75">
      <c r="A1740" s="345"/>
      <c r="B1740" s="345"/>
      <c r="C1740" s="345"/>
      <c r="D1740" s="345"/>
      <c r="E1740" s="345"/>
      <c r="F1740" s="345"/>
      <c r="G1740" s="345"/>
      <c r="H1740" s="345"/>
      <c r="I1740" s="345"/>
    </row>
    <row r="1741" spans="1:9" ht="12.75">
      <c r="A1741" s="345"/>
      <c r="B1741" s="345"/>
      <c r="C1741" s="345"/>
      <c r="D1741" s="345"/>
      <c r="E1741" s="345"/>
      <c r="F1741" s="345"/>
      <c r="G1741" s="345"/>
      <c r="H1741" s="345"/>
      <c r="I1741" s="345"/>
    </row>
    <row r="1742" spans="1:9" ht="12.75">
      <c r="A1742" s="345"/>
      <c r="B1742" s="345"/>
      <c r="C1742" s="345"/>
      <c r="D1742" s="345"/>
      <c r="E1742" s="345"/>
      <c r="F1742" s="345"/>
      <c r="G1742" s="345"/>
      <c r="H1742" s="345"/>
      <c r="I1742" s="345"/>
    </row>
    <row r="1743" spans="1:9" ht="12.75">
      <c r="A1743" s="345"/>
      <c r="B1743" s="345"/>
      <c r="C1743" s="345"/>
      <c r="D1743" s="345"/>
      <c r="E1743" s="345"/>
      <c r="F1743" s="345"/>
      <c r="G1743" s="345"/>
      <c r="H1743" s="345"/>
      <c r="I1743" s="345"/>
    </row>
  </sheetData>
  <sheetProtection/>
  <mergeCells count="13">
    <mergeCell ref="A236:A237"/>
    <mergeCell ref="A240:A241"/>
    <mergeCell ref="H7:I7"/>
    <mergeCell ref="G7:G8"/>
    <mergeCell ref="A7:A8"/>
    <mergeCell ref="A110:A111"/>
    <mergeCell ref="A132:A133"/>
    <mergeCell ref="A5:I5"/>
    <mergeCell ref="B7:F7"/>
    <mergeCell ref="H1:I1"/>
    <mergeCell ref="H3:I3"/>
    <mergeCell ref="H4:I4"/>
    <mergeCell ref="H2:I2"/>
  </mergeCells>
  <printOptions/>
  <pageMargins left="0.7874015748031497" right="0.1968503937007874" top="0.15748031496062992" bottom="0.2362204724409449" header="0.15748031496062992" footer="0.1968503937007874"/>
  <pageSetup fitToHeight="12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8"/>
  <sheetViews>
    <sheetView showGridLines="0" zoomScale="80" zoomScaleNormal="80" zoomScalePageLayoutView="0" workbookViewId="0" topLeftCell="A2">
      <selection activeCell="J6" sqref="J6"/>
    </sheetView>
  </sheetViews>
  <sheetFormatPr defaultColWidth="9.140625" defaultRowHeight="12.75"/>
  <cols>
    <col min="1" max="1" width="5.421875" style="0" customWidth="1"/>
    <col min="2" max="2" width="79.00390625" style="0" customWidth="1"/>
    <col min="3" max="3" width="9.7109375" style="0" customWidth="1"/>
    <col min="4" max="4" width="4.57421875" style="0" customWidth="1"/>
    <col min="5" max="5" width="6.00390625" style="0" customWidth="1"/>
    <col min="6" max="6" width="6.57421875" style="0" customWidth="1"/>
    <col min="7" max="7" width="6.7109375" style="0" customWidth="1"/>
    <col min="8" max="8" width="12.57421875" style="0" customWidth="1"/>
    <col min="9" max="9" width="11.57421875" style="0" customWidth="1"/>
    <col min="10" max="10" width="13.28125" style="0" customWidth="1"/>
    <col min="11" max="11" width="13.00390625" style="0" customWidth="1"/>
    <col min="12" max="12" width="18.421875" style="0" customWidth="1"/>
    <col min="13" max="13" width="12.421875" style="0" customWidth="1"/>
  </cols>
  <sheetData>
    <row r="1" ht="6.75" customHeight="1" hidden="1"/>
    <row r="2" spans="1:11" ht="15.75">
      <c r="A2" s="4"/>
      <c r="B2" s="4"/>
      <c r="C2" s="4"/>
      <c r="D2" s="4"/>
      <c r="E2" s="4"/>
      <c r="F2" s="4"/>
      <c r="G2" s="4"/>
      <c r="H2" s="43"/>
      <c r="I2" s="43"/>
      <c r="J2" s="604" t="s">
        <v>962</v>
      </c>
      <c r="K2" s="604"/>
    </row>
    <row r="3" spans="1:11" ht="15.75">
      <c r="A3" s="4"/>
      <c r="B3" s="4"/>
      <c r="C3" s="4"/>
      <c r="D3" s="4"/>
      <c r="E3" s="4"/>
      <c r="F3" s="4"/>
      <c r="G3" s="4"/>
      <c r="H3" s="43"/>
      <c r="I3" s="43"/>
      <c r="J3" s="604" t="s">
        <v>599</v>
      </c>
      <c r="K3" s="604"/>
    </row>
    <row r="4" spans="1:15" ht="15.75">
      <c r="A4" s="4"/>
      <c r="B4" s="4"/>
      <c r="C4" s="4"/>
      <c r="D4" s="4"/>
      <c r="E4" s="4"/>
      <c r="F4" s="4"/>
      <c r="G4" s="4"/>
      <c r="H4" s="43"/>
      <c r="I4" s="43"/>
      <c r="J4" s="604" t="s">
        <v>600</v>
      </c>
      <c r="K4" s="604"/>
      <c r="L4" s="604"/>
      <c r="M4" s="604"/>
      <c r="N4" s="604"/>
      <c r="O4" s="604"/>
    </row>
    <row r="5" spans="1:15" ht="12.75" customHeight="1">
      <c r="A5" s="4"/>
      <c r="B5" s="4"/>
      <c r="C5" s="4"/>
      <c r="D5" s="4"/>
      <c r="E5" s="4"/>
      <c r="F5" s="4"/>
      <c r="G5" s="4"/>
      <c r="H5" s="43"/>
      <c r="I5" s="43"/>
      <c r="J5" s="604" t="s">
        <v>166</v>
      </c>
      <c r="K5" s="604"/>
      <c r="L5" s="604"/>
      <c r="M5" s="604"/>
      <c r="N5" s="604"/>
      <c r="O5" s="604"/>
    </row>
    <row r="6" spans="1:16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04"/>
      <c r="M6" s="604"/>
      <c r="N6" s="604"/>
      <c r="O6" s="604"/>
      <c r="P6" s="4"/>
    </row>
    <row r="7" spans="1:16" ht="30" customHeight="1">
      <c r="A7" s="584" t="s">
        <v>294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604"/>
      <c r="M7" s="604"/>
      <c r="N7" s="604"/>
      <c r="O7" s="604"/>
      <c r="P7" s="4"/>
    </row>
    <row r="8" spans="1:16" ht="15.75" customHeight="1" thickBot="1">
      <c r="A8" s="4"/>
      <c r="B8" s="4"/>
      <c r="C8" s="4"/>
      <c r="D8" s="4"/>
      <c r="E8" s="4"/>
      <c r="F8" s="4"/>
      <c r="G8" s="4"/>
      <c r="H8" s="4"/>
      <c r="I8" s="4"/>
      <c r="J8" s="585" t="s">
        <v>604</v>
      </c>
      <c r="K8" s="585"/>
      <c r="P8" s="4"/>
    </row>
    <row r="9" spans="1:11" ht="21" customHeight="1">
      <c r="A9" s="589" t="s">
        <v>605</v>
      </c>
      <c r="B9" s="610" t="s">
        <v>606</v>
      </c>
      <c r="C9" s="613" t="s">
        <v>607</v>
      </c>
      <c r="D9" s="595" t="s">
        <v>608</v>
      </c>
      <c r="E9" s="595" t="s">
        <v>4</v>
      </c>
      <c r="F9" s="595" t="s">
        <v>611</v>
      </c>
      <c r="G9" s="586" t="s">
        <v>612</v>
      </c>
      <c r="H9" s="589" t="s">
        <v>613</v>
      </c>
      <c r="I9" s="601" t="s">
        <v>614</v>
      </c>
      <c r="J9" s="602"/>
      <c r="K9" s="603"/>
    </row>
    <row r="10" spans="1:11" ht="14.25" customHeight="1">
      <c r="A10" s="608"/>
      <c r="B10" s="611"/>
      <c r="C10" s="614"/>
      <c r="D10" s="596"/>
      <c r="E10" s="596"/>
      <c r="F10" s="616"/>
      <c r="G10" s="587"/>
      <c r="H10" s="590"/>
      <c r="I10" s="598" t="s">
        <v>615</v>
      </c>
      <c r="J10" s="599"/>
      <c r="K10" s="600"/>
    </row>
    <row r="11" spans="1:11" ht="26.25" customHeight="1">
      <c r="A11" s="609"/>
      <c r="B11" s="612"/>
      <c r="C11" s="615"/>
      <c r="D11" s="597"/>
      <c r="E11" s="597"/>
      <c r="F11" s="617"/>
      <c r="G11" s="588"/>
      <c r="H11" s="591"/>
      <c r="I11" s="143" t="s">
        <v>616</v>
      </c>
      <c r="J11" s="143" t="s">
        <v>617</v>
      </c>
      <c r="K11" s="144" t="s">
        <v>618</v>
      </c>
    </row>
    <row r="12" spans="1:11" ht="13.5" thickBot="1">
      <c r="A12" s="8">
        <v>1</v>
      </c>
      <c r="B12" s="9">
        <v>2</v>
      </c>
      <c r="C12" s="10">
        <v>3</v>
      </c>
      <c r="D12" s="11">
        <v>4</v>
      </c>
      <c r="E12" s="11">
        <v>5</v>
      </c>
      <c r="F12" s="11">
        <v>6</v>
      </c>
      <c r="G12" s="12">
        <v>7</v>
      </c>
      <c r="H12" s="8">
        <v>8</v>
      </c>
      <c r="I12" s="11">
        <v>9</v>
      </c>
      <c r="J12" s="11">
        <v>10</v>
      </c>
      <c r="K12" s="9">
        <v>11</v>
      </c>
    </row>
    <row r="13" spans="1:11" ht="21.75" customHeight="1" thickBot="1">
      <c r="A13" s="592" t="s">
        <v>270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4"/>
    </row>
    <row r="14" spans="1:11" ht="36.75" customHeight="1">
      <c r="A14" s="218">
        <v>1</v>
      </c>
      <c r="B14" s="129" t="s">
        <v>144</v>
      </c>
      <c r="C14" s="211"/>
      <c r="D14" s="212"/>
      <c r="E14" s="212"/>
      <c r="F14" s="212"/>
      <c r="G14" s="213"/>
      <c r="H14" s="230">
        <f>SUM(H15)</f>
        <v>23.5</v>
      </c>
      <c r="I14" s="231"/>
      <c r="J14" s="231">
        <f>SUM(J15)</f>
        <v>23.5</v>
      </c>
      <c r="K14" s="232"/>
    </row>
    <row r="15" spans="1:11" ht="17.25" customHeight="1">
      <c r="A15" s="181"/>
      <c r="B15" s="58" t="s">
        <v>30</v>
      </c>
      <c r="C15" s="113" t="s">
        <v>73</v>
      </c>
      <c r="D15" s="65" t="s">
        <v>591</v>
      </c>
      <c r="E15" s="65" t="s">
        <v>631</v>
      </c>
      <c r="F15" s="65" t="s">
        <v>1005</v>
      </c>
      <c r="G15" s="66" t="s">
        <v>1015</v>
      </c>
      <c r="H15" s="233">
        <f>SUM(I15:K15)</f>
        <v>23.5</v>
      </c>
      <c r="I15" s="183"/>
      <c r="J15" s="183">
        <v>23.5</v>
      </c>
      <c r="K15" s="234"/>
    </row>
    <row r="16" spans="1:11" ht="32.25" customHeight="1">
      <c r="A16" s="208" t="s">
        <v>1024</v>
      </c>
      <c r="B16" s="32" t="s">
        <v>808</v>
      </c>
      <c r="C16" s="214"/>
      <c r="D16" s="31"/>
      <c r="E16" s="31"/>
      <c r="F16" s="31"/>
      <c r="G16" s="37"/>
      <c r="H16" s="235">
        <f>SUM(H17+H19+H21)</f>
        <v>25836.4</v>
      </c>
      <c r="I16" s="184">
        <f>SUM(I17+I19+I21)</f>
        <v>0</v>
      </c>
      <c r="J16" s="184">
        <f>SUM(J17+J19+J21)</f>
        <v>21789.5</v>
      </c>
      <c r="K16" s="236">
        <f>SUM(K17+K19+K21)</f>
        <v>4046.9</v>
      </c>
    </row>
    <row r="17" spans="1:11" ht="36" customHeight="1">
      <c r="A17" s="209" t="s">
        <v>1025</v>
      </c>
      <c r="B17" s="32" t="s">
        <v>1021</v>
      </c>
      <c r="C17" s="61"/>
      <c r="D17" s="62"/>
      <c r="E17" s="62"/>
      <c r="F17" s="62"/>
      <c r="G17" s="63"/>
      <c r="H17" s="152">
        <f aca="true" t="shared" si="0" ref="H17:H26">SUM(I17:K17)</f>
        <v>13356.2</v>
      </c>
      <c r="I17" s="109"/>
      <c r="J17" s="109">
        <f>SUM(J18)</f>
        <v>12166.2</v>
      </c>
      <c r="K17" s="153">
        <f>SUM(K18)</f>
        <v>1190</v>
      </c>
    </row>
    <row r="18" spans="1:11" ht="21" customHeight="1">
      <c r="A18" s="60"/>
      <c r="B18" s="58" t="s">
        <v>756</v>
      </c>
      <c r="C18" s="64">
        <v>5222701</v>
      </c>
      <c r="D18" s="65" t="s">
        <v>527</v>
      </c>
      <c r="E18" s="65" t="s">
        <v>591</v>
      </c>
      <c r="F18" s="65" t="s">
        <v>275</v>
      </c>
      <c r="G18" s="66" t="s">
        <v>1015</v>
      </c>
      <c r="H18" s="154">
        <f t="shared" si="0"/>
        <v>13356.2</v>
      </c>
      <c r="I18" s="150"/>
      <c r="J18" s="150">
        <f>SUM('Анал.табл.'!U140)</f>
        <v>12166.2</v>
      </c>
      <c r="K18" s="155">
        <f>SUM('Анал.табл.'!T140)</f>
        <v>1190</v>
      </c>
    </row>
    <row r="19" spans="1:15" ht="45.75" customHeight="1">
      <c r="A19" s="60" t="s">
        <v>131</v>
      </c>
      <c r="B19" s="32" t="s">
        <v>809</v>
      </c>
      <c r="C19" s="64"/>
      <c r="D19" s="67"/>
      <c r="E19" s="67"/>
      <c r="F19" s="67"/>
      <c r="G19" s="68"/>
      <c r="H19" s="152">
        <f t="shared" si="0"/>
        <v>9623.3</v>
      </c>
      <c r="I19" s="109"/>
      <c r="J19" s="109">
        <f>SUM(J20)</f>
        <v>9623.3</v>
      </c>
      <c r="K19" s="153">
        <f>SUM(K20)</f>
        <v>0</v>
      </c>
      <c r="N19" s="14"/>
      <c r="O19" s="14"/>
    </row>
    <row r="20" spans="1:11" ht="18" customHeight="1">
      <c r="A20" s="69"/>
      <c r="B20" s="58" t="s">
        <v>756</v>
      </c>
      <c r="C20" s="64">
        <v>5222705</v>
      </c>
      <c r="D20" s="65" t="s">
        <v>527</v>
      </c>
      <c r="E20" s="65" t="s">
        <v>591</v>
      </c>
      <c r="F20" s="65" t="s">
        <v>275</v>
      </c>
      <c r="G20" s="66" t="s">
        <v>1015</v>
      </c>
      <c r="H20" s="156">
        <f t="shared" si="0"/>
        <v>9623.3</v>
      </c>
      <c r="I20" s="151"/>
      <c r="J20" s="151">
        <f>SUM('Анал.табл.'!U141)</f>
        <v>9623.3</v>
      </c>
      <c r="K20" s="157"/>
    </row>
    <row r="21" spans="1:11" ht="22.5" customHeight="1">
      <c r="A21" s="60" t="s">
        <v>132</v>
      </c>
      <c r="B21" s="32" t="s">
        <v>729</v>
      </c>
      <c r="C21" s="64"/>
      <c r="D21" s="65"/>
      <c r="E21" s="65"/>
      <c r="F21" s="65"/>
      <c r="G21" s="66"/>
      <c r="H21" s="206">
        <f>SUM(H22)</f>
        <v>2856.9</v>
      </c>
      <c r="I21" s="109">
        <f>SUM(I22)</f>
        <v>0</v>
      </c>
      <c r="J21" s="109">
        <f>SUM(J22)</f>
        <v>0</v>
      </c>
      <c r="K21" s="158">
        <f>SUM(K22)</f>
        <v>2856.9</v>
      </c>
    </row>
    <row r="22" spans="1:11" ht="18.75" customHeight="1">
      <c r="A22" s="60"/>
      <c r="B22" s="58" t="s">
        <v>758</v>
      </c>
      <c r="C22" s="64">
        <v>5222706</v>
      </c>
      <c r="D22" s="65" t="s">
        <v>527</v>
      </c>
      <c r="E22" s="65" t="s">
        <v>593</v>
      </c>
      <c r="F22" s="65" t="s">
        <v>275</v>
      </c>
      <c r="G22" s="66" t="s">
        <v>1015</v>
      </c>
      <c r="H22" s="154">
        <f>SUM(I22:K22)</f>
        <v>2856.9</v>
      </c>
      <c r="I22" s="150"/>
      <c r="J22" s="150">
        <f>SUM('Анал.табл.'!U155)</f>
        <v>0</v>
      </c>
      <c r="K22" s="155">
        <f>SUM('Анал.табл.'!T151)</f>
        <v>2856.9</v>
      </c>
    </row>
    <row r="23" spans="1:11" ht="33.75" customHeight="1">
      <c r="A23" s="60" t="s">
        <v>990</v>
      </c>
      <c r="B23" s="129" t="s">
        <v>916</v>
      </c>
      <c r="C23" s="70"/>
      <c r="D23" s="71"/>
      <c r="E23" s="71"/>
      <c r="F23" s="71"/>
      <c r="G23" s="72"/>
      <c r="H23" s="73">
        <f t="shared" si="0"/>
        <v>52207.5</v>
      </c>
      <c r="I23" s="74"/>
      <c r="J23" s="74">
        <f>SUM(J24)</f>
        <v>49596.4</v>
      </c>
      <c r="K23" s="75">
        <f>SUM(K24)</f>
        <v>2611.1</v>
      </c>
    </row>
    <row r="24" spans="1:11" ht="20.25" customHeight="1">
      <c r="A24" s="60" t="s">
        <v>136</v>
      </c>
      <c r="B24" s="129" t="s">
        <v>272</v>
      </c>
      <c r="C24" s="76"/>
      <c r="D24" s="77"/>
      <c r="E24" s="77"/>
      <c r="F24" s="77"/>
      <c r="G24" s="78"/>
      <c r="H24" s="79">
        <f t="shared" si="0"/>
        <v>52207.5</v>
      </c>
      <c r="I24" s="99"/>
      <c r="J24" s="99">
        <f>SUM(J25:J26)</f>
        <v>49596.4</v>
      </c>
      <c r="K24" s="105">
        <f>SUM(K25:K26)</f>
        <v>2611.1</v>
      </c>
    </row>
    <row r="25" spans="1:11" ht="20.25" customHeight="1">
      <c r="A25" s="82"/>
      <c r="B25" s="58" t="s">
        <v>901</v>
      </c>
      <c r="C25" s="64">
        <v>5226105</v>
      </c>
      <c r="D25" s="83" t="s">
        <v>527</v>
      </c>
      <c r="E25" s="65" t="s">
        <v>594</v>
      </c>
      <c r="F25" s="65" t="s">
        <v>275</v>
      </c>
      <c r="G25" s="66" t="s">
        <v>1015</v>
      </c>
      <c r="H25" s="84">
        <f t="shared" si="0"/>
        <v>1684.9</v>
      </c>
      <c r="I25" s="80"/>
      <c r="J25" s="85">
        <v>1599.9</v>
      </c>
      <c r="K25" s="147">
        <v>85</v>
      </c>
    </row>
    <row r="26" spans="1:11" ht="20.25" customHeight="1">
      <c r="A26" s="82"/>
      <c r="B26" s="58" t="s">
        <v>901</v>
      </c>
      <c r="C26" s="64">
        <v>5226105</v>
      </c>
      <c r="D26" s="83" t="s">
        <v>527</v>
      </c>
      <c r="E26" s="65" t="s">
        <v>594</v>
      </c>
      <c r="F26" s="65" t="s">
        <v>1005</v>
      </c>
      <c r="G26" s="66" t="s">
        <v>1015</v>
      </c>
      <c r="H26" s="96">
        <f t="shared" si="0"/>
        <v>50522.6</v>
      </c>
      <c r="I26" s="80"/>
      <c r="J26" s="97">
        <v>47996.5</v>
      </c>
      <c r="K26" s="132">
        <v>2526.1</v>
      </c>
    </row>
    <row r="27" spans="1:11" ht="45.75" customHeight="1">
      <c r="A27" s="60" t="s">
        <v>991</v>
      </c>
      <c r="B27" s="129" t="s">
        <v>246</v>
      </c>
      <c r="C27" s="64"/>
      <c r="D27" s="83"/>
      <c r="E27" s="65"/>
      <c r="F27" s="65"/>
      <c r="G27" s="66"/>
      <c r="H27" s="94">
        <f>SUM(H28)</f>
        <v>34950.3</v>
      </c>
      <c r="I27" s="95"/>
      <c r="J27" s="74">
        <f>SUM(J28)</f>
        <v>31646.7</v>
      </c>
      <c r="K27" s="102">
        <f>SUM(K28)</f>
        <v>3303.6</v>
      </c>
    </row>
    <row r="28" spans="1:11" ht="19.5" customHeight="1">
      <c r="A28" s="82"/>
      <c r="B28" s="58" t="s">
        <v>758</v>
      </c>
      <c r="C28" s="64">
        <v>5222100</v>
      </c>
      <c r="D28" s="65" t="s">
        <v>527</v>
      </c>
      <c r="E28" s="65" t="s">
        <v>593</v>
      </c>
      <c r="F28" s="65" t="s">
        <v>275</v>
      </c>
      <c r="G28" s="66" t="s">
        <v>1015</v>
      </c>
      <c r="H28" s="90">
        <f>SUM(I28:K28)</f>
        <v>34950.3</v>
      </c>
      <c r="I28" s="91"/>
      <c r="J28" s="92">
        <f>SUM('Анал.табл.'!U150)</f>
        <v>31646.7</v>
      </c>
      <c r="K28" s="93">
        <f>SUM('Анал.табл.'!T150)</f>
        <v>3303.6</v>
      </c>
    </row>
    <row r="29" spans="1:11" ht="46.5" customHeight="1">
      <c r="A29" s="60" t="s">
        <v>992</v>
      </c>
      <c r="B29" s="129" t="s">
        <v>273</v>
      </c>
      <c r="C29" s="64"/>
      <c r="D29" s="83"/>
      <c r="E29" s="65"/>
      <c r="F29" s="65"/>
      <c r="G29" s="66"/>
      <c r="H29" s="94">
        <f>SUM(H30:H31)</f>
        <v>63590.799999999996</v>
      </c>
      <c r="I29" s="95"/>
      <c r="J29" s="74">
        <f>SUM(J30:J31)</f>
        <v>58026.2</v>
      </c>
      <c r="K29" s="75">
        <f>SUM(K30:K31)</f>
        <v>5564.6</v>
      </c>
    </row>
    <row r="30" spans="1:11" ht="19.5" customHeight="1">
      <c r="A30" s="82"/>
      <c r="B30" s="58" t="s">
        <v>758</v>
      </c>
      <c r="C30" s="64">
        <v>5222100</v>
      </c>
      <c r="D30" s="65" t="s">
        <v>527</v>
      </c>
      <c r="E30" s="65" t="s">
        <v>593</v>
      </c>
      <c r="F30" s="65" t="s">
        <v>275</v>
      </c>
      <c r="G30" s="66" t="s">
        <v>1015</v>
      </c>
      <c r="H30" s="96">
        <f>SUM(I30:K30)</f>
        <v>58334.6</v>
      </c>
      <c r="I30" s="97"/>
      <c r="J30" s="97">
        <f>'Анал.табл.'!U149</f>
        <v>52770</v>
      </c>
      <c r="K30" s="98">
        <f>SUM('Анал.табл.'!T149)</f>
        <v>5564.6</v>
      </c>
    </row>
    <row r="31" spans="1:11" ht="16.5" customHeight="1">
      <c r="A31" s="82"/>
      <c r="B31" s="58" t="s">
        <v>758</v>
      </c>
      <c r="C31" s="64">
        <v>5222100</v>
      </c>
      <c r="D31" s="65" t="s">
        <v>527</v>
      </c>
      <c r="E31" s="65" t="s">
        <v>593</v>
      </c>
      <c r="F31" s="65" t="s">
        <v>276</v>
      </c>
      <c r="G31" s="66" t="s">
        <v>1015</v>
      </c>
      <c r="H31" s="84">
        <f>SUM(I31:K31)</f>
        <v>5256.2</v>
      </c>
      <c r="I31" s="85"/>
      <c r="J31" s="85">
        <f>SUM('Анал.табл.'!U148)</f>
        <v>5256.2</v>
      </c>
      <c r="K31" s="86">
        <v>0</v>
      </c>
    </row>
    <row r="32" spans="1:11" ht="51" customHeight="1">
      <c r="A32" s="60" t="s">
        <v>993</v>
      </c>
      <c r="B32" s="129" t="s">
        <v>492</v>
      </c>
      <c r="C32" s="64"/>
      <c r="D32" s="65"/>
      <c r="E32" s="65"/>
      <c r="F32" s="65"/>
      <c r="G32" s="66"/>
      <c r="H32" s="87">
        <f>SUM(I32:K32)</f>
        <v>100542.7</v>
      </c>
      <c r="I32" s="99"/>
      <c r="J32" s="99">
        <f>SUM(J33)</f>
        <v>93290.9</v>
      </c>
      <c r="K32" s="176">
        <f>SUM(K33)</f>
        <v>7251.8</v>
      </c>
    </row>
    <row r="33" spans="1:11" ht="17.25" customHeight="1">
      <c r="A33" s="82"/>
      <c r="B33" s="58" t="s">
        <v>905</v>
      </c>
      <c r="C33" s="64">
        <v>5224400</v>
      </c>
      <c r="D33" s="65" t="s">
        <v>546</v>
      </c>
      <c r="E33" s="65" t="s">
        <v>591</v>
      </c>
      <c r="F33" s="65" t="s">
        <v>275</v>
      </c>
      <c r="G33" s="66" t="s">
        <v>1015</v>
      </c>
      <c r="H33" s="96">
        <f>SUM(I33:K33)</f>
        <v>100542.7</v>
      </c>
      <c r="I33" s="85"/>
      <c r="J33" s="85">
        <v>93290.9</v>
      </c>
      <c r="K33" s="86">
        <f>'Анал.табл.'!T192</f>
        <v>7251.8</v>
      </c>
    </row>
    <row r="34" spans="1:11" ht="20.25" customHeight="1">
      <c r="A34" s="60" t="s">
        <v>994</v>
      </c>
      <c r="B34" s="129" t="s">
        <v>274</v>
      </c>
      <c r="C34" s="100"/>
      <c r="D34" s="67"/>
      <c r="E34" s="67"/>
      <c r="F34" s="67"/>
      <c r="G34" s="68"/>
      <c r="H34" s="87">
        <f>SUM(H35+H43+H38)</f>
        <v>60161.1</v>
      </c>
      <c r="I34" s="80"/>
      <c r="J34" s="80">
        <f>SUM(J35+J43+J38)</f>
        <v>58286.6</v>
      </c>
      <c r="K34" s="89">
        <f>SUM(K35+K43)</f>
        <v>1874.5</v>
      </c>
    </row>
    <row r="35" spans="1:11" ht="32.25" customHeight="1">
      <c r="A35" s="60" t="s">
        <v>995</v>
      </c>
      <c r="B35" s="129" t="s">
        <v>279</v>
      </c>
      <c r="C35" s="100"/>
      <c r="D35" s="67"/>
      <c r="E35" s="67"/>
      <c r="F35" s="67"/>
      <c r="G35" s="68"/>
      <c r="H35" s="87">
        <f aca="true" t="shared" si="1" ref="H35:H55">SUM(I35:K35)</f>
        <v>29941.7</v>
      </c>
      <c r="I35" s="95"/>
      <c r="J35" s="80">
        <f>SUM(J36+J37)</f>
        <v>28067.2</v>
      </c>
      <c r="K35" s="75">
        <f>SUM(K36+K37)</f>
        <v>1874.5</v>
      </c>
    </row>
    <row r="36" spans="1:11" ht="15.75" customHeight="1">
      <c r="A36" s="82"/>
      <c r="B36" s="58" t="s">
        <v>905</v>
      </c>
      <c r="C36" s="64">
        <v>5225603</v>
      </c>
      <c r="D36" s="65" t="s">
        <v>546</v>
      </c>
      <c r="E36" s="65" t="s">
        <v>591</v>
      </c>
      <c r="F36" s="65" t="s">
        <v>275</v>
      </c>
      <c r="G36" s="66" t="s">
        <v>1015</v>
      </c>
      <c r="H36" s="96">
        <f t="shared" si="1"/>
        <v>27200.5</v>
      </c>
      <c r="I36" s="92"/>
      <c r="J36" s="92">
        <f>SUM('Анал.табл.'!U191)</f>
        <v>25326</v>
      </c>
      <c r="K36" s="101">
        <f>SUM('Анал.табл.'!T191)</f>
        <v>1874.5</v>
      </c>
    </row>
    <row r="37" spans="1:11" ht="15.75" customHeight="1">
      <c r="A37" s="82"/>
      <c r="B37" s="58" t="s">
        <v>512</v>
      </c>
      <c r="C37" s="64">
        <v>5225603</v>
      </c>
      <c r="D37" s="65" t="s">
        <v>546</v>
      </c>
      <c r="E37" s="65" t="s">
        <v>593</v>
      </c>
      <c r="F37" s="65" t="s">
        <v>275</v>
      </c>
      <c r="G37" s="66" t="s">
        <v>1015</v>
      </c>
      <c r="H37" s="96">
        <f t="shared" si="1"/>
        <v>2741.2</v>
      </c>
      <c r="I37" s="92"/>
      <c r="J37" s="92">
        <v>2741.2</v>
      </c>
      <c r="K37" s="101"/>
    </row>
    <row r="38" spans="1:11" ht="32.25" customHeight="1">
      <c r="A38" s="60" t="s">
        <v>750</v>
      </c>
      <c r="B38" s="127" t="s">
        <v>1029</v>
      </c>
      <c r="C38" s="64"/>
      <c r="D38" s="65"/>
      <c r="E38" s="65"/>
      <c r="F38" s="65"/>
      <c r="G38" s="66"/>
      <c r="H38" s="87">
        <f t="shared" si="1"/>
        <v>27560.8</v>
      </c>
      <c r="I38" s="74"/>
      <c r="J38" s="74">
        <f>SUM(J39:J42)</f>
        <v>27560.8</v>
      </c>
      <c r="K38" s="102"/>
    </row>
    <row r="39" spans="1:11" ht="18" customHeight="1">
      <c r="A39" s="82"/>
      <c r="B39" s="58" t="s">
        <v>905</v>
      </c>
      <c r="C39" s="64">
        <v>5225602</v>
      </c>
      <c r="D39" s="65" t="s">
        <v>546</v>
      </c>
      <c r="E39" s="65" t="s">
        <v>591</v>
      </c>
      <c r="F39" s="65" t="s">
        <v>277</v>
      </c>
      <c r="G39" s="66" t="s">
        <v>1016</v>
      </c>
      <c r="H39" s="96">
        <f t="shared" si="1"/>
        <v>5300</v>
      </c>
      <c r="I39" s="97"/>
      <c r="J39" s="97">
        <v>5300</v>
      </c>
      <c r="K39" s="98"/>
    </row>
    <row r="40" spans="1:11" ht="18" customHeight="1">
      <c r="A40" s="82"/>
      <c r="B40" s="58" t="s">
        <v>905</v>
      </c>
      <c r="C40" s="64">
        <v>5225603</v>
      </c>
      <c r="D40" s="65" t="s">
        <v>546</v>
      </c>
      <c r="E40" s="65" t="s">
        <v>591</v>
      </c>
      <c r="F40" s="65" t="s">
        <v>277</v>
      </c>
      <c r="G40" s="66" t="s">
        <v>1015</v>
      </c>
      <c r="H40" s="96">
        <f t="shared" si="1"/>
        <v>16000</v>
      </c>
      <c r="I40" s="97"/>
      <c r="J40" s="97">
        <v>16000</v>
      </c>
      <c r="K40" s="98"/>
    </row>
    <row r="41" spans="1:11" ht="18" customHeight="1">
      <c r="A41" s="82"/>
      <c r="B41" s="58" t="s">
        <v>512</v>
      </c>
      <c r="C41" s="64">
        <v>5225602</v>
      </c>
      <c r="D41" s="65" t="s">
        <v>546</v>
      </c>
      <c r="E41" s="65" t="s">
        <v>593</v>
      </c>
      <c r="F41" s="65" t="s">
        <v>685</v>
      </c>
      <c r="G41" s="66" t="s">
        <v>1016</v>
      </c>
      <c r="H41" s="96">
        <f t="shared" si="1"/>
        <v>456.8</v>
      </c>
      <c r="I41" s="97"/>
      <c r="J41" s="97">
        <v>456.8</v>
      </c>
      <c r="K41" s="98"/>
    </row>
    <row r="42" spans="1:11" ht="19.5" customHeight="1">
      <c r="A42" s="82"/>
      <c r="B42" s="58" t="s">
        <v>512</v>
      </c>
      <c r="C42" s="64">
        <v>5225602</v>
      </c>
      <c r="D42" s="65" t="s">
        <v>546</v>
      </c>
      <c r="E42" s="65" t="s">
        <v>593</v>
      </c>
      <c r="F42" s="65" t="s">
        <v>277</v>
      </c>
      <c r="G42" s="66" t="s">
        <v>1016</v>
      </c>
      <c r="H42" s="96">
        <f t="shared" si="1"/>
        <v>5804</v>
      </c>
      <c r="I42" s="97"/>
      <c r="J42" s="97">
        <v>5804</v>
      </c>
      <c r="K42" s="98"/>
    </row>
    <row r="43" spans="1:11" ht="18" customHeight="1">
      <c r="A43" s="60" t="s">
        <v>137</v>
      </c>
      <c r="B43" s="129" t="s">
        <v>280</v>
      </c>
      <c r="C43" s="64"/>
      <c r="D43" s="65"/>
      <c r="E43" s="65"/>
      <c r="F43" s="65"/>
      <c r="G43" s="66"/>
      <c r="H43" s="87">
        <f t="shared" si="1"/>
        <v>2658.6</v>
      </c>
      <c r="I43" s="97"/>
      <c r="J43" s="80">
        <f>SUM(J44:J45)</f>
        <v>2658.6</v>
      </c>
      <c r="K43" s="98"/>
    </row>
    <row r="44" spans="1:11" ht="18.75" customHeight="1">
      <c r="A44" s="60"/>
      <c r="B44" s="58" t="s">
        <v>512</v>
      </c>
      <c r="C44" s="64">
        <v>5225601</v>
      </c>
      <c r="D44" s="65" t="s">
        <v>546</v>
      </c>
      <c r="E44" s="65" t="s">
        <v>593</v>
      </c>
      <c r="F44" s="65" t="s">
        <v>277</v>
      </c>
      <c r="G44" s="66" t="s">
        <v>1016</v>
      </c>
      <c r="H44" s="96">
        <f t="shared" si="1"/>
        <v>2201.7</v>
      </c>
      <c r="I44" s="97"/>
      <c r="J44" s="97">
        <f>SUM('Анал.табл.'!U224)</f>
        <v>2201.7</v>
      </c>
      <c r="K44" s="98"/>
    </row>
    <row r="45" spans="1:11" ht="18.75" customHeight="1">
      <c r="A45" s="82"/>
      <c r="B45" s="58" t="s">
        <v>524</v>
      </c>
      <c r="C45" s="64">
        <v>5225601</v>
      </c>
      <c r="D45" s="65" t="s">
        <v>546</v>
      </c>
      <c r="E45" s="65" t="s">
        <v>526</v>
      </c>
      <c r="F45" s="65" t="s">
        <v>277</v>
      </c>
      <c r="G45" s="66" t="s">
        <v>1016</v>
      </c>
      <c r="H45" s="96">
        <f t="shared" si="1"/>
        <v>456.9</v>
      </c>
      <c r="I45" s="97"/>
      <c r="J45" s="97">
        <f>SUM('Анал.табл.'!U271)</f>
        <v>456.9</v>
      </c>
      <c r="K45" s="98"/>
    </row>
    <row r="46" spans="1:11" ht="31.5" customHeight="1">
      <c r="A46" s="60" t="s">
        <v>996</v>
      </c>
      <c r="B46" s="129" t="s">
        <v>609</v>
      </c>
      <c r="C46" s="64"/>
      <c r="D46" s="65"/>
      <c r="E46" s="65"/>
      <c r="F46" s="65"/>
      <c r="G46" s="66"/>
      <c r="H46" s="87">
        <f t="shared" si="1"/>
        <v>63032.8</v>
      </c>
      <c r="I46" s="97"/>
      <c r="J46" s="80">
        <f>SUM(J47+J49)</f>
        <v>56928.8</v>
      </c>
      <c r="K46" s="81">
        <f>SUM(K47+K49)</f>
        <v>6104</v>
      </c>
    </row>
    <row r="47" spans="1:11" ht="31.5" customHeight="1">
      <c r="A47" s="60" t="s">
        <v>997</v>
      </c>
      <c r="B47" s="32" t="s">
        <v>413</v>
      </c>
      <c r="C47" s="64"/>
      <c r="D47" s="65"/>
      <c r="E47" s="65"/>
      <c r="F47" s="65"/>
      <c r="G47" s="66"/>
      <c r="H47" s="87">
        <f t="shared" si="1"/>
        <v>0</v>
      </c>
      <c r="I47" s="97"/>
      <c r="J47" s="80">
        <f>SUM(J48)</f>
        <v>0</v>
      </c>
      <c r="K47" s="98"/>
    </row>
    <row r="48" spans="1:11" ht="19.5" customHeight="1">
      <c r="A48" s="82"/>
      <c r="B48" s="58" t="s">
        <v>512</v>
      </c>
      <c r="C48" s="64">
        <v>5222601</v>
      </c>
      <c r="D48" s="65" t="s">
        <v>546</v>
      </c>
      <c r="E48" s="65" t="s">
        <v>593</v>
      </c>
      <c r="F48" s="65" t="s">
        <v>275</v>
      </c>
      <c r="G48" s="66" t="s">
        <v>1015</v>
      </c>
      <c r="H48" s="96">
        <f t="shared" si="1"/>
        <v>0</v>
      </c>
      <c r="I48" s="97"/>
      <c r="J48" s="97">
        <f>SUM('Анал.табл.'!U236)</f>
        <v>0</v>
      </c>
      <c r="K48" s="98"/>
    </row>
    <row r="49" spans="1:11" ht="32.25" customHeight="1">
      <c r="A49" s="60" t="s">
        <v>528</v>
      </c>
      <c r="B49" s="32" t="s">
        <v>1071</v>
      </c>
      <c r="C49" s="64"/>
      <c r="D49" s="65"/>
      <c r="E49" s="65"/>
      <c r="F49" s="65"/>
      <c r="G49" s="66"/>
      <c r="H49" s="87">
        <f t="shared" si="1"/>
        <v>63032.8</v>
      </c>
      <c r="I49" s="80"/>
      <c r="J49" s="80">
        <f>SUM(J50)</f>
        <v>56928.8</v>
      </c>
      <c r="K49" s="81">
        <f>SUM(K50)</f>
        <v>6104</v>
      </c>
    </row>
    <row r="50" spans="1:11" ht="19.5" customHeight="1">
      <c r="A50" s="82"/>
      <c r="B50" s="58" t="s">
        <v>975</v>
      </c>
      <c r="C50" s="64">
        <v>5222603</v>
      </c>
      <c r="D50" s="65" t="s">
        <v>545</v>
      </c>
      <c r="E50" s="65" t="s">
        <v>591</v>
      </c>
      <c r="F50" s="65" t="s">
        <v>277</v>
      </c>
      <c r="G50" s="66" t="s">
        <v>1015</v>
      </c>
      <c r="H50" s="84">
        <f t="shared" si="1"/>
        <v>63032.8</v>
      </c>
      <c r="I50" s="85"/>
      <c r="J50" s="85">
        <v>56928.8</v>
      </c>
      <c r="K50" s="86">
        <v>6104</v>
      </c>
    </row>
    <row r="51" spans="1:11" ht="30.75" customHeight="1">
      <c r="A51" s="60" t="s">
        <v>998</v>
      </c>
      <c r="B51" s="129" t="s">
        <v>281</v>
      </c>
      <c r="C51" s="100"/>
      <c r="D51" s="67"/>
      <c r="E51" s="67"/>
      <c r="F51" s="67"/>
      <c r="G51" s="68"/>
      <c r="H51" s="87">
        <f t="shared" si="1"/>
        <v>114299.70000000001</v>
      </c>
      <c r="I51" s="80"/>
      <c r="J51" s="80">
        <f>SUM(J52+J54+J56)</f>
        <v>108368.6</v>
      </c>
      <c r="K51" s="89">
        <f>SUM(K52+K54+K56)</f>
        <v>5931.1</v>
      </c>
    </row>
    <row r="52" spans="1:11" ht="18.75" customHeight="1">
      <c r="A52" s="60" t="s">
        <v>529</v>
      </c>
      <c r="B52" s="129" t="s">
        <v>282</v>
      </c>
      <c r="C52" s="100"/>
      <c r="D52" s="67"/>
      <c r="E52" s="67"/>
      <c r="F52" s="67"/>
      <c r="G52" s="68"/>
      <c r="H52" s="94">
        <f t="shared" si="1"/>
        <v>50</v>
      </c>
      <c r="I52" s="74"/>
      <c r="J52" s="74">
        <f>SUM(J53)</f>
        <v>50</v>
      </c>
      <c r="K52" s="102"/>
    </row>
    <row r="53" spans="1:11" ht="18.75" customHeight="1">
      <c r="A53" s="82"/>
      <c r="B53" s="58" t="s">
        <v>524</v>
      </c>
      <c r="C53" s="64">
        <v>5222800</v>
      </c>
      <c r="D53" s="65" t="s">
        <v>546</v>
      </c>
      <c r="E53" s="65" t="s">
        <v>593</v>
      </c>
      <c r="F53" s="65" t="s">
        <v>277</v>
      </c>
      <c r="G53" s="66" t="s">
        <v>1015</v>
      </c>
      <c r="H53" s="84">
        <f t="shared" si="1"/>
        <v>50</v>
      </c>
      <c r="I53" s="85"/>
      <c r="J53" s="85">
        <f>SUM('Анал.табл.'!U234)</f>
        <v>50</v>
      </c>
      <c r="K53" s="86"/>
    </row>
    <row r="54" spans="1:11" ht="18" customHeight="1">
      <c r="A54" s="60" t="s">
        <v>138</v>
      </c>
      <c r="B54" s="129" t="s">
        <v>283</v>
      </c>
      <c r="C54" s="100"/>
      <c r="D54" s="67"/>
      <c r="E54" s="67"/>
      <c r="F54" s="67"/>
      <c r="G54" s="68"/>
      <c r="H54" s="87">
        <f t="shared" si="1"/>
        <v>2253.9</v>
      </c>
      <c r="I54" s="80"/>
      <c r="J54" s="80">
        <f>SUM(J55)</f>
        <v>1922.6</v>
      </c>
      <c r="K54" s="89">
        <f>SUM(K55)</f>
        <v>331.3</v>
      </c>
    </row>
    <row r="55" spans="1:11" ht="17.25" customHeight="1">
      <c r="A55" s="82"/>
      <c r="B55" s="58" t="s">
        <v>975</v>
      </c>
      <c r="C55" s="64">
        <v>5222806</v>
      </c>
      <c r="D55" s="65" t="s">
        <v>545</v>
      </c>
      <c r="E55" s="65" t="s">
        <v>591</v>
      </c>
      <c r="F55" s="65" t="s">
        <v>277</v>
      </c>
      <c r="G55" s="66" t="s">
        <v>1015</v>
      </c>
      <c r="H55" s="90">
        <f t="shared" si="1"/>
        <v>2253.9</v>
      </c>
      <c r="I55" s="92"/>
      <c r="J55" s="92">
        <f>SUM('Анал.табл.'!U316)</f>
        <v>1922.6</v>
      </c>
      <c r="K55" s="101">
        <f>SUM('Анал.табл.'!T317)</f>
        <v>331.3</v>
      </c>
    </row>
    <row r="56" spans="1:11" ht="30" customHeight="1">
      <c r="A56" s="60" t="s">
        <v>139</v>
      </c>
      <c r="B56" s="129" t="s">
        <v>285</v>
      </c>
      <c r="C56" s="100"/>
      <c r="D56" s="67"/>
      <c r="E56" s="67"/>
      <c r="F56" s="67"/>
      <c r="G56" s="68"/>
      <c r="H56" s="103">
        <f>SUM(H57+H58)</f>
        <v>111995.79999999999</v>
      </c>
      <c r="I56" s="80"/>
      <c r="J56" s="80">
        <f>SUM(J57+J58)</f>
        <v>106396</v>
      </c>
      <c r="K56" s="81">
        <f>SUM(K57+K58)</f>
        <v>5599.8</v>
      </c>
    </row>
    <row r="57" spans="1:11" ht="20.25" customHeight="1">
      <c r="A57" s="82"/>
      <c r="B57" s="58" t="s">
        <v>129</v>
      </c>
      <c r="C57" s="64">
        <v>5222811</v>
      </c>
      <c r="D57" s="65" t="s">
        <v>545</v>
      </c>
      <c r="E57" s="65" t="s">
        <v>591</v>
      </c>
      <c r="F57" s="65" t="s">
        <v>275</v>
      </c>
      <c r="G57" s="66" t="s">
        <v>1015</v>
      </c>
      <c r="H57" s="96">
        <f aca="true" t="shared" si="2" ref="H57:H64">SUM(I57:K57)</f>
        <v>92284.2</v>
      </c>
      <c r="I57" s="97"/>
      <c r="J57" s="97">
        <f>SUM('Анал.табл.'!U349)</f>
        <v>87670</v>
      </c>
      <c r="K57" s="98">
        <f>SUM('Анал.табл.'!T349)</f>
        <v>4614.2</v>
      </c>
    </row>
    <row r="58" spans="1:11" ht="20.25" customHeight="1">
      <c r="A58" s="82"/>
      <c r="B58" s="58" t="s">
        <v>130</v>
      </c>
      <c r="C58" s="64">
        <v>5222811</v>
      </c>
      <c r="D58" s="65" t="s">
        <v>545</v>
      </c>
      <c r="E58" s="65" t="s">
        <v>591</v>
      </c>
      <c r="F58" s="65" t="s">
        <v>275</v>
      </c>
      <c r="G58" s="66" t="s">
        <v>1015</v>
      </c>
      <c r="H58" s="96">
        <f t="shared" si="2"/>
        <v>19711.6</v>
      </c>
      <c r="I58" s="97"/>
      <c r="J58" s="97">
        <v>18726</v>
      </c>
      <c r="K58" s="132">
        <v>985.6</v>
      </c>
    </row>
    <row r="59" spans="1:11" ht="27.75" customHeight="1">
      <c r="A59" s="60" t="s">
        <v>999</v>
      </c>
      <c r="B59" s="129" t="s">
        <v>286</v>
      </c>
      <c r="C59" s="100"/>
      <c r="D59" s="67"/>
      <c r="E59" s="67"/>
      <c r="F59" s="67"/>
      <c r="G59" s="68"/>
      <c r="H59" s="87">
        <f t="shared" si="2"/>
        <v>89368.1</v>
      </c>
      <c r="I59" s="80"/>
      <c r="J59" s="80">
        <f>SUM(J60)</f>
        <v>84353</v>
      </c>
      <c r="K59" s="81">
        <f>SUM(K60)</f>
        <v>5015.1</v>
      </c>
    </row>
    <row r="60" spans="1:11" ht="29.25" customHeight="1">
      <c r="A60" s="60" t="s">
        <v>752</v>
      </c>
      <c r="B60" s="129" t="s">
        <v>287</v>
      </c>
      <c r="C60" s="100"/>
      <c r="D60" s="67"/>
      <c r="E60" s="67"/>
      <c r="F60" s="67"/>
      <c r="G60" s="68"/>
      <c r="H60" s="87">
        <f t="shared" si="2"/>
        <v>89368.1</v>
      </c>
      <c r="I60" s="80"/>
      <c r="J60" s="80">
        <f>SUM(J61)</f>
        <v>84353</v>
      </c>
      <c r="K60" s="81">
        <f>SUM(K61)</f>
        <v>5015.1</v>
      </c>
    </row>
    <row r="61" spans="1:11" ht="19.5" customHeight="1">
      <c r="A61" s="116"/>
      <c r="B61" s="210" t="s">
        <v>176</v>
      </c>
      <c r="C61" s="106">
        <v>5225804</v>
      </c>
      <c r="D61" s="107" t="s">
        <v>526</v>
      </c>
      <c r="E61" s="107" t="s">
        <v>526</v>
      </c>
      <c r="F61" s="107" t="s">
        <v>275</v>
      </c>
      <c r="G61" s="108" t="s">
        <v>1015</v>
      </c>
      <c r="H61" s="84">
        <f t="shared" si="2"/>
        <v>89368.1</v>
      </c>
      <c r="I61" s="85"/>
      <c r="J61" s="85">
        <f>SUM('Анал.табл.'!U374)</f>
        <v>84353</v>
      </c>
      <c r="K61" s="86">
        <f>SUM('Анал.табл.'!T374)</f>
        <v>5015.1</v>
      </c>
    </row>
    <row r="62" spans="1:11" ht="33" customHeight="1">
      <c r="A62" s="60" t="s">
        <v>630</v>
      </c>
      <c r="B62" s="32" t="s">
        <v>673</v>
      </c>
      <c r="C62" s="100"/>
      <c r="D62" s="67"/>
      <c r="E62" s="67"/>
      <c r="F62" s="67"/>
      <c r="G62" s="68"/>
      <c r="H62" s="87">
        <f t="shared" si="2"/>
        <v>33894.3</v>
      </c>
      <c r="I62" s="80"/>
      <c r="J62" s="80">
        <f>SUM(J63:J64)</f>
        <v>31114.7</v>
      </c>
      <c r="K62" s="81">
        <f>SUM(K63:K64)</f>
        <v>2779.6</v>
      </c>
    </row>
    <row r="63" spans="1:11" ht="21" customHeight="1">
      <c r="A63" s="82"/>
      <c r="B63" s="58" t="s">
        <v>756</v>
      </c>
      <c r="C63" s="64">
        <v>5227000</v>
      </c>
      <c r="D63" s="65" t="s">
        <v>527</v>
      </c>
      <c r="E63" s="65" t="s">
        <v>591</v>
      </c>
      <c r="F63" s="65" t="s">
        <v>276</v>
      </c>
      <c r="G63" s="66" t="s">
        <v>1015</v>
      </c>
      <c r="H63" s="96">
        <f t="shared" si="2"/>
        <v>13410.6</v>
      </c>
      <c r="I63" s="97"/>
      <c r="J63" s="97">
        <f>SUM('Анал.табл.'!U128)</f>
        <v>12679.7</v>
      </c>
      <c r="K63" s="98">
        <f>SUM('Анал.табл.'!T128)</f>
        <v>730.9</v>
      </c>
    </row>
    <row r="64" spans="1:11" ht="21" customHeight="1">
      <c r="A64" s="82"/>
      <c r="B64" s="58" t="s">
        <v>756</v>
      </c>
      <c r="C64" s="64">
        <v>5227000</v>
      </c>
      <c r="D64" s="65" t="s">
        <v>527</v>
      </c>
      <c r="E64" s="65" t="s">
        <v>591</v>
      </c>
      <c r="F64" s="65" t="s">
        <v>1005</v>
      </c>
      <c r="G64" s="66" t="s">
        <v>1015</v>
      </c>
      <c r="H64" s="96">
        <f t="shared" si="2"/>
        <v>20483.7</v>
      </c>
      <c r="I64" s="85"/>
      <c r="J64" s="97">
        <f>SUM('Анал.табл.'!U129)</f>
        <v>18435</v>
      </c>
      <c r="K64" s="147">
        <f>SUM('Анал.табл.'!T129)</f>
        <v>2048.7</v>
      </c>
    </row>
    <row r="65" spans="1:11" ht="46.5" customHeight="1">
      <c r="A65" s="149" t="s">
        <v>751</v>
      </c>
      <c r="B65" s="32" t="s">
        <v>288</v>
      </c>
      <c r="C65" s="114"/>
      <c r="D65" s="115"/>
      <c r="E65" s="115"/>
      <c r="F65" s="115"/>
      <c r="G65" s="175"/>
      <c r="H65" s="87">
        <f>SUM(I65:K65)</f>
        <v>186.1</v>
      </c>
      <c r="I65" s="80"/>
      <c r="J65" s="80">
        <f>SUM(J66)</f>
        <v>186.1</v>
      </c>
      <c r="K65" s="89"/>
    </row>
    <row r="66" spans="1:11" ht="33.75" customHeight="1">
      <c r="A66" s="60"/>
      <c r="B66" s="56" t="s">
        <v>289</v>
      </c>
      <c r="C66" s="64">
        <v>5222501</v>
      </c>
      <c r="D66" s="65" t="s">
        <v>594</v>
      </c>
      <c r="E66" s="65" t="s">
        <v>531</v>
      </c>
      <c r="F66" s="65" t="s">
        <v>1000</v>
      </c>
      <c r="G66" s="66" t="s">
        <v>1015</v>
      </c>
      <c r="H66" s="96">
        <f>SUM(I66:K66)</f>
        <v>186.1</v>
      </c>
      <c r="I66" s="97"/>
      <c r="J66" s="97">
        <f>SUM('Анал.табл.'!U64)</f>
        <v>186.1</v>
      </c>
      <c r="K66" s="98"/>
    </row>
    <row r="67" spans="1:11" ht="31.5" customHeight="1">
      <c r="A67" s="201" t="s">
        <v>631</v>
      </c>
      <c r="B67" s="202" t="s">
        <v>672</v>
      </c>
      <c r="C67" s="203"/>
      <c r="D67" s="204"/>
      <c r="E67" s="204"/>
      <c r="F67" s="204"/>
      <c r="G67" s="205"/>
      <c r="H67" s="206">
        <f aca="true" t="shared" si="3" ref="H67:K68">SUM(H68)</f>
        <v>100393.5</v>
      </c>
      <c r="I67" s="207">
        <f t="shared" si="3"/>
        <v>72789.5</v>
      </c>
      <c r="J67" s="207">
        <f t="shared" si="3"/>
        <v>18404</v>
      </c>
      <c r="K67" s="158">
        <f t="shared" si="3"/>
        <v>9200</v>
      </c>
    </row>
    <row r="68" spans="1:11" ht="24" customHeight="1">
      <c r="A68" s="60" t="s">
        <v>140</v>
      </c>
      <c r="B68" s="173" t="s">
        <v>1072</v>
      </c>
      <c r="C68" s="110"/>
      <c r="D68" s="111"/>
      <c r="E68" s="111"/>
      <c r="F68" s="111"/>
      <c r="G68" s="174"/>
      <c r="H68" s="112">
        <f t="shared" si="3"/>
        <v>100393.5</v>
      </c>
      <c r="I68" s="74">
        <f t="shared" si="3"/>
        <v>72789.5</v>
      </c>
      <c r="J68" s="74">
        <f t="shared" si="3"/>
        <v>18404</v>
      </c>
      <c r="K68" s="75">
        <f t="shared" si="3"/>
        <v>9200</v>
      </c>
    </row>
    <row r="69" spans="1:11" ht="20.25" customHeight="1">
      <c r="A69" s="82"/>
      <c r="B69" s="58" t="s">
        <v>756</v>
      </c>
      <c r="C69" s="113" t="s">
        <v>1163</v>
      </c>
      <c r="D69" s="65" t="s">
        <v>527</v>
      </c>
      <c r="E69" s="65" t="s">
        <v>591</v>
      </c>
      <c r="F69" s="65" t="s">
        <v>276</v>
      </c>
      <c r="G69" s="66" t="s">
        <v>1015</v>
      </c>
      <c r="H69" s="90">
        <f>SUM(I69:K69)</f>
        <v>100393.5</v>
      </c>
      <c r="I69" s="92">
        <f>SUM('Анал.табл.'!U130)</f>
        <v>72789.5</v>
      </c>
      <c r="J69" s="92">
        <f>SUM('Анал.табл.'!U131)</f>
        <v>18404</v>
      </c>
      <c r="K69" s="101">
        <f>SUM('Анал.табл.'!T131)</f>
        <v>9200</v>
      </c>
    </row>
    <row r="70" spans="1:11" ht="29.25" customHeight="1">
      <c r="A70" s="60" t="s">
        <v>531</v>
      </c>
      <c r="B70" s="129" t="s">
        <v>378</v>
      </c>
      <c r="C70" s="100"/>
      <c r="D70" s="67"/>
      <c r="E70" s="67"/>
      <c r="F70" s="67"/>
      <c r="G70" s="68"/>
      <c r="H70" s="103">
        <f>SUM(H71:H76)</f>
        <v>17270.9</v>
      </c>
      <c r="I70" s="80">
        <f>SUM(I75:I76)</f>
        <v>0</v>
      </c>
      <c r="J70" s="80">
        <f>SUM(J71:J77)</f>
        <v>16104</v>
      </c>
      <c r="K70" s="81">
        <f>SUM(K72+K74+K77)</f>
        <v>599.7</v>
      </c>
    </row>
    <row r="71" spans="1:11" ht="21" customHeight="1">
      <c r="A71" s="60"/>
      <c r="B71" s="58" t="s">
        <v>512</v>
      </c>
      <c r="C71" s="64">
        <v>5223500</v>
      </c>
      <c r="D71" s="65" t="s">
        <v>546</v>
      </c>
      <c r="E71" s="65" t="s">
        <v>593</v>
      </c>
      <c r="F71" s="65" t="s">
        <v>277</v>
      </c>
      <c r="G71" s="66" t="s">
        <v>1035</v>
      </c>
      <c r="H71" s="96">
        <f aca="true" t="shared" si="4" ref="H71:H82">SUM(I71:K71)</f>
        <v>738</v>
      </c>
      <c r="I71" s="80"/>
      <c r="J71" s="97">
        <v>738</v>
      </c>
      <c r="K71" s="98"/>
    </row>
    <row r="72" spans="1:11" ht="21" customHeight="1">
      <c r="A72" s="60"/>
      <c r="B72" s="58" t="s">
        <v>512</v>
      </c>
      <c r="C72" s="64">
        <v>7950000</v>
      </c>
      <c r="D72" s="65" t="s">
        <v>546</v>
      </c>
      <c r="E72" s="65" t="s">
        <v>593</v>
      </c>
      <c r="F72" s="65" t="s">
        <v>277</v>
      </c>
      <c r="G72" s="66" t="s">
        <v>1035</v>
      </c>
      <c r="H72" s="96">
        <f t="shared" si="4"/>
        <v>50</v>
      </c>
      <c r="I72" s="80"/>
      <c r="J72" s="97"/>
      <c r="K72" s="98">
        <v>50</v>
      </c>
    </row>
    <row r="73" spans="1:11" ht="21" customHeight="1">
      <c r="A73" s="60"/>
      <c r="B73" s="58" t="s">
        <v>512</v>
      </c>
      <c r="C73" s="64">
        <v>5223500</v>
      </c>
      <c r="D73" s="65" t="s">
        <v>546</v>
      </c>
      <c r="E73" s="65" t="s">
        <v>593</v>
      </c>
      <c r="F73" s="65" t="s">
        <v>277</v>
      </c>
      <c r="G73" s="66" t="s">
        <v>1015</v>
      </c>
      <c r="H73" s="96">
        <f t="shared" si="4"/>
        <v>2068.8</v>
      </c>
      <c r="I73" s="80"/>
      <c r="J73" s="97">
        <f>SUM('Анал.табл.'!U233)</f>
        <v>2068.8</v>
      </c>
      <c r="K73" s="98"/>
    </row>
    <row r="74" spans="1:11" ht="21" customHeight="1">
      <c r="A74" s="60"/>
      <c r="B74" s="58" t="s">
        <v>512</v>
      </c>
      <c r="C74" s="64">
        <v>7950000</v>
      </c>
      <c r="D74" s="65" t="s">
        <v>546</v>
      </c>
      <c r="E74" s="65" t="s">
        <v>593</v>
      </c>
      <c r="F74" s="65" t="s">
        <v>277</v>
      </c>
      <c r="G74" s="66" t="s">
        <v>1015</v>
      </c>
      <c r="H74" s="96">
        <f t="shared" si="4"/>
        <v>517.2</v>
      </c>
      <c r="I74" s="80"/>
      <c r="J74" s="97"/>
      <c r="K74" s="98">
        <f>SUM('Анал.табл.'!T233)</f>
        <v>517.2</v>
      </c>
    </row>
    <row r="75" spans="1:11" ht="17.25" customHeight="1">
      <c r="A75" s="82"/>
      <c r="B75" s="58" t="s">
        <v>821</v>
      </c>
      <c r="C75" s="64">
        <v>5223500</v>
      </c>
      <c r="D75" s="65">
        <v>11</v>
      </c>
      <c r="E75" s="65" t="s">
        <v>593</v>
      </c>
      <c r="F75" s="65" t="s">
        <v>275</v>
      </c>
      <c r="G75" s="66" t="s">
        <v>1015</v>
      </c>
      <c r="H75" s="96">
        <f t="shared" si="4"/>
        <v>13766.7</v>
      </c>
      <c r="I75" s="97"/>
      <c r="J75" s="97">
        <v>13167</v>
      </c>
      <c r="K75" s="98">
        <f>SUM(K70-K76)</f>
        <v>599.7</v>
      </c>
    </row>
    <row r="76" spans="1:11" ht="18.75" customHeight="1">
      <c r="A76" s="82"/>
      <c r="B76" s="58" t="s">
        <v>80</v>
      </c>
      <c r="C76" s="64">
        <v>5223500</v>
      </c>
      <c r="D76" s="65">
        <v>11</v>
      </c>
      <c r="E76" s="65" t="s">
        <v>591</v>
      </c>
      <c r="F76" s="65" t="s">
        <v>277</v>
      </c>
      <c r="G76" s="66" t="s">
        <v>1015</v>
      </c>
      <c r="H76" s="96">
        <f t="shared" si="4"/>
        <v>130.2</v>
      </c>
      <c r="I76" s="97"/>
      <c r="J76" s="97">
        <f>SUM('Анал.табл.'!U410)</f>
        <v>130.2</v>
      </c>
      <c r="K76" s="98"/>
    </row>
    <row r="77" spans="1:11" ht="18.75" customHeight="1">
      <c r="A77" s="82"/>
      <c r="B77" s="58" t="s">
        <v>80</v>
      </c>
      <c r="C77" s="64">
        <v>7950000</v>
      </c>
      <c r="D77" s="65" t="s">
        <v>630</v>
      </c>
      <c r="E77" s="65" t="s">
        <v>591</v>
      </c>
      <c r="F77" s="65" t="s">
        <v>277</v>
      </c>
      <c r="G77" s="66" t="s">
        <v>1015</v>
      </c>
      <c r="H77" s="96">
        <f t="shared" si="4"/>
        <v>32.5</v>
      </c>
      <c r="I77" s="97"/>
      <c r="J77" s="97"/>
      <c r="K77" s="98">
        <f>SUM('Анал.табл.'!T410)</f>
        <v>32.5</v>
      </c>
    </row>
    <row r="78" spans="1:11" ht="33" customHeight="1">
      <c r="A78" s="60" t="s">
        <v>532</v>
      </c>
      <c r="B78" s="129" t="s">
        <v>379</v>
      </c>
      <c r="C78" s="100"/>
      <c r="D78" s="67"/>
      <c r="E78" s="67"/>
      <c r="F78" s="67"/>
      <c r="G78" s="68"/>
      <c r="H78" s="87">
        <f t="shared" si="4"/>
        <v>8809.699999999999</v>
      </c>
      <c r="I78" s="80"/>
      <c r="J78" s="80">
        <f>SUM(J79)</f>
        <v>8809.3</v>
      </c>
      <c r="K78" s="89">
        <f>SUM(K79)</f>
        <v>0.4</v>
      </c>
    </row>
    <row r="79" spans="1:11" ht="17.25" customHeight="1">
      <c r="A79" s="82"/>
      <c r="B79" s="58" t="s">
        <v>30</v>
      </c>
      <c r="C79" s="64">
        <v>5225700</v>
      </c>
      <c r="D79" s="65" t="s">
        <v>628</v>
      </c>
      <c r="E79" s="65" t="s">
        <v>527</v>
      </c>
      <c r="F79" s="65">
        <v>342</v>
      </c>
      <c r="G79" s="66" t="s">
        <v>1015</v>
      </c>
      <c r="H79" s="84">
        <f t="shared" si="4"/>
        <v>8809.699999999999</v>
      </c>
      <c r="I79" s="85"/>
      <c r="J79" s="85">
        <f>SUM('Анал.табл.'!U97)</f>
        <v>8809.3</v>
      </c>
      <c r="K79" s="86">
        <f>SUM('Анал.табл.'!T97)</f>
        <v>0.4</v>
      </c>
    </row>
    <row r="80" spans="1:11" ht="33" customHeight="1">
      <c r="A80" s="60" t="s">
        <v>493</v>
      </c>
      <c r="B80" s="32" t="s">
        <v>32</v>
      </c>
      <c r="C80" s="106"/>
      <c r="D80" s="107"/>
      <c r="E80" s="107"/>
      <c r="F80" s="107"/>
      <c r="G80" s="108"/>
      <c r="H80" s="87">
        <f t="shared" si="4"/>
        <v>102867</v>
      </c>
      <c r="I80" s="97"/>
      <c r="J80" s="80">
        <f>SUM(J81)</f>
        <v>92580</v>
      </c>
      <c r="K80" s="89">
        <f>SUM(K81)</f>
        <v>10287</v>
      </c>
    </row>
    <row r="81" spans="1:11" ht="30.75" customHeight="1">
      <c r="A81" s="60" t="s">
        <v>494</v>
      </c>
      <c r="B81" s="32" t="s">
        <v>108</v>
      </c>
      <c r="C81" s="106"/>
      <c r="D81" s="107"/>
      <c r="E81" s="107"/>
      <c r="F81" s="107"/>
      <c r="G81" s="108"/>
      <c r="H81" s="87">
        <f t="shared" si="4"/>
        <v>102867</v>
      </c>
      <c r="I81" s="80"/>
      <c r="J81" s="80">
        <f>SUM(J82)</f>
        <v>92580</v>
      </c>
      <c r="K81" s="89">
        <f>SUM(K82)</f>
        <v>10287</v>
      </c>
    </row>
    <row r="82" spans="1:11" ht="17.25" customHeight="1">
      <c r="A82" s="116"/>
      <c r="B82" s="58" t="s">
        <v>756</v>
      </c>
      <c r="C82" s="106">
        <v>5225908</v>
      </c>
      <c r="D82" s="107" t="s">
        <v>527</v>
      </c>
      <c r="E82" s="107" t="s">
        <v>591</v>
      </c>
      <c r="F82" s="107" t="s">
        <v>275</v>
      </c>
      <c r="G82" s="108" t="s">
        <v>1015</v>
      </c>
      <c r="H82" s="84">
        <f t="shared" si="4"/>
        <v>102867</v>
      </c>
      <c r="I82" s="85"/>
      <c r="J82" s="85">
        <f>SUM('Анал.табл.'!U136)</f>
        <v>92580</v>
      </c>
      <c r="K82" s="86">
        <f>SUM('Анал.табл.'!T136)</f>
        <v>10287</v>
      </c>
    </row>
    <row r="83" spans="1:11" ht="17.25" customHeight="1">
      <c r="A83" s="60" t="s">
        <v>784</v>
      </c>
      <c r="B83" s="173" t="s">
        <v>251</v>
      </c>
      <c r="C83" s="64"/>
      <c r="D83" s="65"/>
      <c r="E83" s="65"/>
      <c r="F83" s="65"/>
      <c r="G83" s="66"/>
      <c r="H83" s="87">
        <f>SUM(H84)</f>
        <v>6076.5</v>
      </c>
      <c r="I83" s="80">
        <f>SUM(I84)</f>
        <v>350</v>
      </c>
      <c r="J83" s="80">
        <f>SUM(J84)</f>
        <v>5726.5</v>
      </c>
      <c r="K83" s="89">
        <f>SUM(K84)</f>
        <v>0</v>
      </c>
    </row>
    <row r="84" spans="1:11" ht="33" customHeight="1">
      <c r="A84" s="60" t="s">
        <v>141</v>
      </c>
      <c r="B84" s="173" t="s">
        <v>476</v>
      </c>
      <c r="C84" s="106"/>
      <c r="D84" s="107"/>
      <c r="E84" s="107"/>
      <c r="F84" s="107"/>
      <c r="G84" s="108"/>
      <c r="H84" s="87">
        <f aca="true" t="shared" si="5" ref="H84:H92">SUM(I84:K84)</f>
        <v>6076.5</v>
      </c>
      <c r="I84" s="80">
        <f>SUM(I85:I88)</f>
        <v>350</v>
      </c>
      <c r="J84" s="80">
        <f>SUM(J85:J86)</f>
        <v>5726.5</v>
      </c>
      <c r="K84" s="89"/>
    </row>
    <row r="85" spans="1:11" ht="17.25" customHeight="1">
      <c r="A85" s="117"/>
      <c r="B85" s="56" t="s">
        <v>28</v>
      </c>
      <c r="C85" s="106">
        <v>5224500</v>
      </c>
      <c r="D85" s="107" t="s">
        <v>628</v>
      </c>
      <c r="E85" s="107" t="s">
        <v>591</v>
      </c>
      <c r="F85" s="107" t="s">
        <v>277</v>
      </c>
      <c r="G85" s="108" t="s">
        <v>1015</v>
      </c>
      <c r="H85" s="96">
        <f t="shared" si="5"/>
        <v>1718.1</v>
      </c>
      <c r="I85" s="97"/>
      <c r="J85" s="97">
        <f>SUM('пр.4 целевые и ведомст'!I78)</f>
        <v>1718.1</v>
      </c>
      <c r="K85" s="98">
        <v>0</v>
      </c>
    </row>
    <row r="86" spans="1:11" ht="17.25" customHeight="1">
      <c r="A86" s="117"/>
      <c r="B86" s="56" t="s">
        <v>28</v>
      </c>
      <c r="C86" s="106">
        <v>5224500</v>
      </c>
      <c r="D86" s="107" t="s">
        <v>628</v>
      </c>
      <c r="E86" s="107" t="s">
        <v>591</v>
      </c>
      <c r="F86" s="107" t="s">
        <v>277</v>
      </c>
      <c r="G86" s="108" t="s">
        <v>1016</v>
      </c>
      <c r="H86" s="96">
        <f t="shared" si="5"/>
        <v>4008.4000000000005</v>
      </c>
      <c r="I86" s="97"/>
      <c r="J86" s="97">
        <f>SUM('пр.4 целевые и ведомст'!I294)</f>
        <v>4008.4000000000005</v>
      </c>
      <c r="K86" s="98">
        <v>0</v>
      </c>
    </row>
    <row r="87" spans="1:11" ht="17.25" customHeight="1">
      <c r="A87" s="117"/>
      <c r="B87" s="56" t="s">
        <v>28</v>
      </c>
      <c r="C87" s="106">
        <v>5100301</v>
      </c>
      <c r="D87" s="107" t="s">
        <v>628</v>
      </c>
      <c r="E87" s="107" t="s">
        <v>591</v>
      </c>
      <c r="F87" s="107" t="s">
        <v>277</v>
      </c>
      <c r="G87" s="108" t="s">
        <v>1016</v>
      </c>
      <c r="H87" s="96">
        <f t="shared" si="5"/>
        <v>350</v>
      </c>
      <c r="I87" s="97">
        <v>350</v>
      </c>
      <c r="J87" s="97"/>
      <c r="K87" s="98"/>
    </row>
    <row r="88" spans="1:11" ht="30" customHeight="1">
      <c r="A88" s="60" t="s">
        <v>846</v>
      </c>
      <c r="B88" s="32" t="s">
        <v>603</v>
      </c>
      <c r="C88" s="114"/>
      <c r="D88" s="115"/>
      <c r="E88" s="115"/>
      <c r="F88" s="115"/>
      <c r="G88" s="175"/>
      <c r="H88" s="87">
        <f t="shared" si="5"/>
        <v>2428.1</v>
      </c>
      <c r="I88" s="80"/>
      <c r="J88" s="80">
        <f>SUM(J89)</f>
        <v>2428.1</v>
      </c>
      <c r="K88" s="89"/>
    </row>
    <row r="89" spans="1:11" ht="20.25" customHeight="1">
      <c r="A89" s="60"/>
      <c r="B89" s="56" t="s">
        <v>521</v>
      </c>
      <c r="C89" s="106">
        <v>5220400</v>
      </c>
      <c r="D89" s="107" t="s">
        <v>628</v>
      </c>
      <c r="E89" s="107" t="s">
        <v>751</v>
      </c>
      <c r="F89" s="107" t="s">
        <v>276</v>
      </c>
      <c r="G89" s="108" t="s">
        <v>1015</v>
      </c>
      <c r="H89" s="84">
        <f t="shared" si="5"/>
        <v>2428.1</v>
      </c>
      <c r="I89" s="85"/>
      <c r="J89" s="85">
        <f>SUM('Анал.табл.'!U120)</f>
        <v>2428.1</v>
      </c>
      <c r="K89" s="86"/>
    </row>
    <row r="90" spans="1:11" ht="20.25" customHeight="1">
      <c r="A90" s="60" t="s">
        <v>142</v>
      </c>
      <c r="B90" s="32" t="s">
        <v>847</v>
      </c>
      <c r="C90" s="64"/>
      <c r="D90" s="65"/>
      <c r="E90" s="65"/>
      <c r="F90" s="65"/>
      <c r="G90" s="66"/>
      <c r="H90" s="79">
        <f t="shared" si="5"/>
        <v>144.6</v>
      </c>
      <c r="I90" s="80"/>
      <c r="J90" s="80">
        <f>SUM(J92)</f>
        <v>144.6</v>
      </c>
      <c r="K90" s="98"/>
    </row>
    <row r="91" spans="1:11" ht="20.25" customHeight="1">
      <c r="A91" s="60" t="s">
        <v>143</v>
      </c>
      <c r="B91" s="32" t="s">
        <v>1026</v>
      </c>
      <c r="C91" s="64"/>
      <c r="D91" s="65"/>
      <c r="E91" s="65"/>
      <c r="F91" s="65"/>
      <c r="G91" s="66"/>
      <c r="H91" s="96">
        <f t="shared" si="5"/>
        <v>144.6</v>
      </c>
      <c r="I91" s="80"/>
      <c r="J91" s="80">
        <f>SUM(J92)</f>
        <v>144.6</v>
      </c>
      <c r="K91" s="98"/>
    </row>
    <row r="92" spans="1:11" ht="20.25" customHeight="1">
      <c r="A92" s="60"/>
      <c r="B92" s="56" t="s">
        <v>950</v>
      </c>
      <c r="C92" s="64">
        <v>5220101</v>
      </c>
      <c r="D92" s="65" t="s">
        <v>546</v>
      </c>
      <c r="E92" s="65" t="s">
        <v>546</v>
      </c>
      <c r="F92" s="65" t="s">
        <v>277</v>
      </c>
      <c r="G92" s="66" t="s">
        <v>1016</v>
      </c>
      <c r="H92" s="96">
        <f t="shared" si="5"/>
        <v>144.6</v>
      </c>
      <c r="I92" s="97"/>
      <c r="J92" s="97">
        <f>SUM('Анал.табл.'!U304)</f>
        <v>144.6</v>
      </c>
      <c r="K92" s="98"/>
    </row>
    <row r="93" spans="3:11" ht="12.75" hidden="1">
      <c r="C93" s="215"/>
      <c r="D93" s="216"/>
      <c r="E93" s="216"/>
      <c r="F93" s="216"/>
      <c r="G93" s="217"/>
      <c r="H93" s="215"/>
      <c r="I93" s="216"/>
      <c r="J93" s="216"/>
      <c r="K93" s="217"/>
    </row>
    <row r="94" spans="3:11" ht="12.75" hidden="1">
      <c r="C94" s="215"/>
      <c r="D94" s="216"/>
      <c r="E94" s="216"/>
      <c r="F94" s="216"/>
      <c r="G94" s="217"/>
      <c r="H94" s="215"/>
      <c r="I94" s="216"/>
      <c r="J94" s="216"/>
      <c r="K94" s="217"/>
    </row>
    <row r="95" spans="3:11" ht="12.75" hidden="1">
      <c r="C95" s="215"/>
      <c r="D95" s="216"/>
      <c r="E95" s="216"/>
      <c r="F95" s="216"/>
      <c r="G95" s="217"/>
      <c r="H95" s="215"/>
      <c r="I95" s="216"/>
      <c r="J95" s="216"/>
      <c r="K95" s="217"/>
    </row>
    <row r="96" spans="3:11" ht="12.75" hidden="1">
      <c r="C96" s="215"/>
      <c r="D96" s="216"/>
      <c r="E96" s="216"/>
      <c r="F96" s="216"/>
      <c r="G96" s="217"/>
      <c r="H96" s="215"/>
      <c r="I96" s="216"/>
      <c r="J96" s="216"/>
      <c r="K96" s="217"/>
    </row>
    <row r="97" spans="1:11" ht="48" customHeight="1">
      <c r="A97" s="60" t="s">
        <v>503</v>
      </c>
      <c r="B97" s="179" t="s">
        <v>502</v>
      </c>
      <c r="C97" s="114"/>
      <c r="D97" s="115"/>
      <c r="E97" s="115"/>
      <c r="F97" s="115"/>
      <c r="G97" s="175"/>
      <c r="H97" s="87">
        <f>SUM(I97:K97)</f>
        <v>2433.6</v>
      </c>
      <c r="I97" s="80"/>
      <c r="J97" s="80">
        <f>SUM(J98)</f>
        <v>2433.6</v>
      </c>
      <c r="K97" s="89"/>
    </row>
    <row r="98" spans="1:11" ht="20.25" customHeight="1" thickBot="1">
      <c r="A98" s="60" t="s">
        <v>504</v>
      </c>
      <c r="B98" s="56" t="s">
        <v>521</v>
      </c>
      <c r="C98" s="106">
        <v>5220400</v>
      </c>
      <c r="D98" s="107" t="s">
        <v>628</v>
      </c>
      <c r="E98" s="107" t="s">
        <v>751</v>
      </c>
      <c r="F98" s="107" t="s">
        <v>276</v>
      </c>
      <c r="G98" s="108" t="s">
        <v>1015</v>
      </c>
      <c r="H98" s="84">
        <f>SUM(I98:K98)</f>
        <v>2433.6</v>
      </c>
      <c r="I98" s="85"/>
      <c r="J98" s="85">
        <v>2433.6</v>
      </c>
      <c r="K98" s="86"/>
    </row>
    <row r="99" spans="1:14" ht="34.5" customHeight="1" thickBot="1">
      <c r="A99" s="264"/>
      <c r="B99" s="265" t="s">
        <v>688</v>
      </c>
      <c r="C99" s="266"/>
      <c r="D99" s="267"/>
      <c r="E99" s="267"/>
      <c r="F99" s="267"/>
      <c r="G99" s="268"/>
      <c r="H99" s="269">
        <f>SUM(I99:K99)</f>
        <v>877949.9999999999</v>
      </c>
      <c r="I99" s="270">
        <f>SUM(I78+I70+I59+I51+I46+I34+I29+I23+I16+I62+I67+I32+I27+I80+I88+I84+I65+I14+I90)</f>
        <v>73139.5</v>
      </c>
      <c r="J99" s="270">
        <f>SUM(J78+J70+J59+J51+J46+J34+J29+J23+J16+J62+J67+J32+J27+J80+J88+J84+J65+J14+J90+J97)</f>
        <v>740241.0999999999</v>
      </c>
      <c r="K99" s="271">
        <f>SUM(K78+K70+K59+K51+K46+K34+K29+K23+K16+K62+K67+K32+K27+K80+K88+K84+K65+K14+K90)</f>
        <v>64569.4</v>
      </c>
      <c r="L99" s="34"/>
      <c r="M99" s="34"/>
      <c r="N99" s="34"/>
    </row>
    <row r="100" spans="1:11" ht="21.75" customHeight="1" thickBot="1">
      <c r="A100" s="605" t="s">
        <v>101</v>
      </c>
      <c r="B100" s="606"/>
      <c r="C100" s="606"/>
      <c r="D100" s="606"/>
      <c r="E100" s="606"/>
      <c r="F100" s="606"/>
      <c r="G100" s="606"/>
      <c r="H100" s="606"/>
      <c r="I100" s="606"/>
      <c r="J100" s="606"/>
      <c r="K100" s="607"/>
    </row>
    <row r="101" spans="1:11" ht="48.75" customHeight="1">
      <c r="A101" s="118">
        <v>1</v>
      </c>
      <c r="B101" s="223" t="s">
        <v>102</v>
      </c>
      <c r="C101" s="119"/>
      <c r="D101" s="120"/>
      <c r="E101" s="120"/>
      <c r="F101" s="120"/>
      <c r="G101" s="121"/>
      <c r="H101" s="122">
        <f>SUM(I101:K101)</f>
        <v>905.8</v>
      </c>
      <c r="I101" s="104">
        <v>0</v>
      </c>
      <c r="J101" s="123">
        <v>0</v>
      </c>
      <c r="K101" s="124">
        <f>SUM(K102)</f>
        <v>905.8</v>
      </c>
    </row>
    <row r="102" spans="1:11" ht="19.5" customHeight="1">
      <c r="A102" s="125"/>
      <c r="B102" s="224" t="s">
        <v>103</v>
      </c>
      <c r="C102" s="113">
        <v>7950000</v>
      </c>
      <c r="D102" s="65" t="s">
        <v>594</v>
      </c>
      <c r="E102" s="65" t="s">
        <v>593</v>
      </c>
      <c r="F102" s="65" t="s">
        <v>1005</v>
      </c>
      <c r="G102" s="66" t="s">
        <v>1015</v>
      </c>
      <c r="H102" s="96">
        <f>SUM(I102:K102)</f>
        <v>905.8</v>
      </c>
      <c r="I102" s="97"/>
      <c r="J102" s="97"/>
      <c r="K102" s="98">
        <f>SUM('Анал.табл.'!T59)</f>
        <v>905.8</v>
      </c>
    </row>
    <row r="103" spans="1:11" ht="63" customHeight="1">
      <c r="A103" s="126">
        <v>2</v>
      </c>
      <c r="B103" s="225" t="s">
        <v>104</v>
      </c>
      <c r="C103" s="128"/>
      <c r="D103" s="67"/>
      <c r="E103" s="67"/>
      <c r="F103" s="67"/>
      <c r="G103" s="68"/>
      <c r="H103" s="87">
        <f>SUM(I103:K103)</f>
        <v>3932</v>
      </c>
      <c r="I103" s="80">
        <v>0</v>
      </c>
      <c r="J103" s="80">
        <v>0</v>
      </c>
      <c r="K103" s="89">
        <f>SUM(K104)</f>
        <v>3932</v>
      </c>
    </row>
    <row r="104" spans="1:11" ht="19.5" customHeight="1">
      <c r="A104" s="125"/>
      <c r="B104" s="224" t="s">
        <v>103</v>
      </c>
      <c r="C104" s="113">
        <v>7950000</v>
      </c>
      <c r="D104" s="65" t="s">
        <v>594</v>
      </c>
      <c r="E104" s="65" t="s">
        <v>593</v>
      </c>
      <c r="F104" s="65" t="s">
        <v>1000</v>
      </c>
      <c r="G104" s="66" t="s">
        <v>1015</v>
      </c>
      <c r="H104" s="96">
        <f>SUM(I104:K104)</f>
        <v>3932</v>
      </c>
      <c r="I104" s="97"/>
      <c r="J104" s="97"/>
      <c r="K104" s="98">
        <f>SUM('Анал.табл.'!T47)</f>
        <v>3932</v>
      </c>
    </row>
    <row r="105" spans="1:11" ht="19.5" customHeight="1">
      <c r="A105" s="126">
        <v>3</v>
      </c>
      <c r="B105" s="225" t="s">
        <v>105</v>
      </c>
      <c r="C105" s="128"/>
      <c r="D105" s="67"/>
      <c r="E105" s="67"/>
      <c r="F105" s="67"/>
      <c r="G105" s="68"/>
      <c r="H105" s="87">
        <f aca="true" t="shared" si="6" ref="H105:H121">SUM(I105:K105)</f>
        <v>9243</v>
      </c>
      <c r="I105" s="80"/>
      <c r="J105" s="80"/>
      <c r="K105" s="89">
        <v>9243</v>
      </c>
    </row>
    <row r="106" spans="1:11" ht="18" customHeight="1">
      <c r="A106" s="125"/>
      <c r="B106" s="224" t="s">
        <v>35</v>
      </c>
      <c r="C106" s="113">
        <v>7950000</v>
      </c>
      <c r="D106" s="65" t="s">
        <v>628</v>
      </c>
      <c r="E106" s="65">
        <v>10</v>
      </c>
      <c r="F106" s="65">
        <v>500</v>
      </c>
      <c r="G106" s="66" t="s">
        <v>1015</v>
      </c>
      <c r="H106" s="96">
        <f t="shared" si="6"/>
        <v>9020.6</v>
      </c>
      <c r="I106" s="97"/>
      <c r="J106" s="97"/>
      <c r="K106" s="98">
        <v>9020.6</v>
      </c>
    </row>
    <row r="107" spans="1:11" ht="19.5" customHeight="1">
      <c r="A107" s="125"/>
      <c r="B107" s="224" t="s">
        <v>975</v>
      </c>
      <c r="C107" s="113">
        <v>7950000</v>
      </c>
      <c r="D107" s="65" t="s">
        <v>545</v>
      </c>
      <c r="E107" s="65" t="s">
        <v>591</v>
      </c>
      <c r="F107" s="65">
        <v>500</v>
      </c>
      <c r="G107" s="66" t="s">
        <v>1015</v>
      </c>
      <c r="H107" s="96">
        <f t="shared" si="6"/>
        <v>222.4</v>
      </c>
      <c r="I107" s="97"/>
      <c r="J107" s="97"/>
      <c r="K107" s="98">
        <v>222.4</v>
      </c>
    </row>
    <row r="108" spans="1:11" ht="35.25" customHeight="1">
      <c r="A108" s="126">
        <v>4</v>
      </c>
      <c r="B108" s="225" t="s">
        <v>109</v>
      </c>
      <c r="C108" s="128"/>
      <c r="D108" s="67"/>
      <c r="E108" s="67"/>
      <c r="F108" s="67"/>
      <c r="G108" s="68"/>
      <c r="H108" s="87">
        <f t="shared" si="6"/>
        <v>900</v>
      </c>
      <c r="I108" s="80"/>
      <c r="J108" s="80"/>
      <c r="K108" s="89">
        <f>SUM(K109)</f>
        <v>900</v>
      </c>
    </row>
    <row r="109" spans="1:11" ht="20.25" customHeight="1">
      <c r="A109" s="125"/>
      <c r="B109" s="224" t="s">
        <v>521</v>
      </c>
      <c r="C109" s="113">
        <v>7950000</v>
      </c>
      <c r="D109" s="65" t="s">
        <v>628</v>
      </c>
      <c r="E109" s="65">
        <v>12</v>
      </c>
      <c r="F109" s="65" t="s">
        <v>276</v>
      </c>
      <c r="G109" s="66" t="s">
        <v>1015</v>
      </c>
      <c r="H109" s="96">
        <f t="shared" si="6"/>
        <v>900</v>
      </c>
      <c r="I109" s="97"/>
      <c r="J109" s="97"/>
      <c r="K109" s="98">
        <f>SUM('Анал.табл.'!T120)</f>
        <v>900</v>
      </c>
    </row>
    <row r="110" spans="1:11" ht="46.5" customHeight="1">
      <c r="A110" s="126" t="s">
        <v>992</v>
      </c>
      <c r="B110" s="225" t="s">
        <v>746</v>
      </c>
      <c r="C110" s="128"/>
      <c r="D110" s="67"/>
      <c r="E110" s="67"/>
      <c r="F110" s="67"/>
      <c r="G110" s="68"/>
      <c r="H110" s="87">
        <f t="shared" si="6"/>
        <v>7980</v>
      </c>
      <c r="I110" s="97"/>
      <c r="J110" s="97"/>
      <c r="K110" s="89">
        <f>SUM(K111)</f>
        <v>7980</v>
      </c>
    </row>
    <row r="111" spans="1:11" ht="20.25" customHeight="1">
      <c r="A111" s="125"/>
      <c r="B111" s="224" t="s">
        <v>758</v>
      </c>
      <c r="C111" s="113">
        <v>7950000</v>
      </c>
      <c r="D111" s="65" t="s">
        <v>628</v>
      </c>
      <c r="E111" s="65" t="s">
        <v>751</v>
      </c>
      <c r="F111" s="65" t="s">
        <v>275</v>
      </c>
      <c r="G111" s="66" t="s">
        <v>1015</v>
      </c>
      <c r="H111" s="96">
        <f t="shared" si="6"/>
        <v>7980</v>
      </c>
      <c r="I111" s="97"/>
      <c r="J111" s="97"/>
      <c r="K111" s="98">
        <f>SUM('Анал.табл.'!T121)</f>
        <v>7980</v>
      </c>
    </row>
    <row r="112" spans="1:11" s="33" customFormat="1" ht="31.5">
      <c r="A112" s="126" t="s">
        <v>993</v>
      </c>
      <c r="B112" s="225" t="s">
        <v>40</v>
      </c>
      <c r="C112" s="128"/>
      <c r="D112" s="67"/>
      <c r="E112" s="67"/>
      <c r="F112" s="67"/>
      <c r="G112" s="68"/>
      <c r="H112" s="87">
        <f t="shared" si="6"/>
        <v>5190.400000000001</v>
      </c>
      <c r="I112" s="80">
        <v>0</v>
      </c>
      <c r="J112" s="80">
        <v>0</v>
      </c>
      <c r="K112" s="89">
        <f>SUM(K113)</f>
        <v>5190.400000000001</v>
      </c>
    </row>
    <row r="113" spans="1:11" ht="19.5" customHeight="1">
      <c r="A113" s="125"/>
      <c r="B113" s="224" t="s">
        <v>756</v>
      </c>
      <c r="C113" s="113">
        <v>7950000</v>
      </c>
      <c r="D113" s="65" t="s">
        <v>527</v>
      </c>
      <c r="E113" s="65" t="s">
        <v>591</v>
      </c>
      <c r="F113" s="65">
        <v>500</v>
      </c>
      <c r="G113" s="66" t="s">
        <v>1015</v>
      </c>
      <c r="H113" s="96">
        <f t="shared" si="6"/>
        <v>5190.400000000001</v>
      </c>
      <c r="I113" s="97"/>
      <c r="J113" s="97"/>
      <c r="K113" s="98">
        <f>SUM('Анал.табл.'!T125)</f>
        <v>5190.400000000001</v>
      </c>
    </row>
    <row r="114" spans="1:11" ht="26.25" customHeight="1">
      <c r="A114" s="126" t="s">
        <v>994</v>
      </c>
      <c r="B114" s="225" t="s">
        <v>110</v>
      </c>
      <c r="C114" s="128"/>
      <c r="D114" s="67"/>
      <c r="E114" s="67"/>
      <c r="F114" s="67"/>
      <c r="G114" s="68"/>
      <c r="H114" s="87">
        <f t="shared" si="6"/>
        <v>50929.8</v>
      </c>
      <c r="I114" s="80">
        <v>0</v>
      </c>
      <c r="J114" s="80">
        <v>0</v>
      </c>
      <c r="K114" s="89">
        <f>SUM(K115)</f>
        <v>50929.8</v>
      </c>
    </row>
    <row r="115" spans="1:11" ht="17.25" customHeight="1">
      <c r="A115" s="125"/>
      <c r="B115" s="224" t="s">
        <v>901</v>
      </c>
      <c r="C115" s="113">
        <v>7950000</v>
      </c>
      <c r="D115" s="65" t="s">
        <v>527</v>
      </c>
      <c r="E115" s="65" t="s">
        <v>594</v>
      </c>
      <c r="F115" s="65">
        <v>500</v>
      </c>
      <c r="G115" s="66" t="s">
        <v>1015</v>
      </c>
      <c r="H115" s="96">
        <f t="shared" si="6"/>
        <v>50929.8</v>
      </c>
      <c r="I115" s="97"/>
      <c r="J115" s="97"/>
      <c r="K115" s="98">
        <f>SUM('Анал.табл.'!T155)</f>
        <v>50929.8</v>
      </c>
    </row>
    <row r="116" spans="1:11" ht="31.5" customHeight="1">
      <c r="A116" s="126" t="s">
        <v>996</v>
      </c>
      <c r="B116" s="225" t="s">
        <v>111</v>
      </c>
      <c r="C116" s="128"/>
      <c r="D116" s="67"/>
      <c r="E116" s="67"/>
      <c r="F116" s="67"/>
      <c r="G116" s="68"/>
      <c r="H116" s="87">
        <f t="shared" si="6"/>
        <v>7700</v>
      </c>
      <c r="I116" s="80">
        <v>0</v>
      </c>
      <c r="J116" s="80">
        <v>0</v>
      </c>
      <c r="K116" s="89">
        <f>SUM(K117)</f>
        <v>7700</v>
      </c>
    </row>
    <row r="117" spans="1:11" ht="19.5" customHeight="1">
      <c r="A117" s="125"/>
      <c r="B117" s="224" t="s">
        <v>758</v>
      </c>
      <c r="C117" s="113">
        <v>7950000</v>
      </c>
      <c r="D117" s="65" t="s">
        <v>527</v>
      </c>
      <c r="E117" s="65" t="s">
        <v>593</v>
      </c>
      <c r="F117" s="65">
        <v>500</v>
      </c>
      <c r="G117" s="66" t="s">
        <v>1015</v>
      </c>
      <c r="H117" s="96">
        <f t="shared" si="6"/>
        <v>7700</v>
      </c>
      <c r="I117" s="97"/>
      <c r="J117" s="97"/>
      <c r="K117" s="98">
        <f>SUM('Анал.табл.'!T143)</f>
        <v>7700</v>
      </c>
    </row>
    <row r="118" spans="1:11" ht="46.5" customHeight="1">
      <c r="A118" s="126" t="s">
        <v>998</v>
      </c>
      <c r="B118" s="225" t="s">
        <v>746</v>
      </c>
      <c r="C118" s="128"/>
      <c r="D118" s="67"/>
      <c r="E118" s="67"/>
      <c r="F118" s="67"/>
      <c r="G118" s="68"/>
      <c r="H118" s="87">
        <f t="shared" si="6"/>
        <v>1070</v>
      </c>
      <c r="I118" s="80"/>
      <c r="J118" s="80"/>
      <c r="K118" s="89">
        <f>SUM(K119)</f>
        <v>1070</v>
      </c>
    </row>
    <row r="119" spans="1:11" ht="21" customHeight="1">
      <c r="A119" s="125"/>
      <c r="B119" s="224" t="s">
        <v>758</v>
      </c>
      <c r="C119" s="113">
        <v>7950000</v>
      </c>
      <c r="D119" s="65" t="s">
        <v>527</v>
      </c>
      <c r="E119" s="65" t="s">
        <v>593</v>
      </c>
      <c r="F119" s="65" t="s">
        <v>275</v>
      </c>
      <c r="G119" s="66" t="s">
        <v>1015</v>
      </c>
      <c r="H119" s="96">
        <f t="shared" si="6"/>
        <v>1070</v>
      </c>
      <c r="I119" s="97"/>
      <c r="J119" s="97"/>
      <c r="K119" s="98">
        <f>SUM('Анал.табл.'!T152)</f>
        <v>1070</v>
      </c>
    </row>
    <row r="120" spans="1:11" ht="21.75" customHeight="1">
      <c r="A120" s="126" t="s">
        <v>999</v>
      </c>
      <c r="B120" s="225" t="s">
        <v>747</v>
      </c>
      <c r="C120" s="128"/>
      <c r="D120" s="67"/>
      <c r="E120" s="67"/>
      <c r="F120" s="67"/>
      <c r="G120" s="68"/>
      <c r="H120" s="87">
        <f t="shared" si="6"/>
        <v>24809</v>
      </c>
      <c r="I120" s="80">
        <v>0</v>
      </c>
      <c r="J120" s="80">
        <v>0</v>
      </c>
      <c r="K120" s="89">
        <f>SUM(K121)</f>
        <v>24809</v>
      </c>
    </row>
    <row r="121" spans="1:11" ht="15.75">
      <c r="A121" s="125"/>
      <c r="B121" s="224" t="s">
        <v>901</v>
      </c>
      <c r="C121" s="113">
        <v>7950000</v>
      </c>
      <c r="D121" s="65" t="s">
        <v>527</v>
      </c>
      <c r="E121" s="65" t="s">
        <v>594</v>
      </c>
      <c r="F121" s="65" t="s">
        <v>276</v>
      </c>
      <c r="G121" s="66" t="s">
        <v>1015</v>
      </c>
      <c r="H121" s="84">
        <f t="shared" si="6"/>
        <v>24809</v>
      </c>
      <c r="I121" s="85"/>
      <c r="J121" s="85"/>
      <c r="K121" s="86">
        <f>SUM('Анал.табл.'!T154)</f>
        <v>24809</v>
      </c>
    </row>
    <row r="122" spans="1:11" ht="22.5" customHeight="1">
      <c r="A122" s="126" t="s">
        <v>630</v>
      </c>
      <c r="B122" s="41" t="s">
        <v>274</v>
      </c>
      <c r="C122" s="113"/>
      <c r="D122" s="65"/>
      <c r="E122" s="65"/>
      <c r="F122" s="65"/>
      <c r="G122" s="66"/>
      <c r="H122" s="103">
        <f>SUM(H123+H128)</f>
        <v>29750.8</v>
      </c>
      <c r="I122" s="80"/>
      <c r="J122" s="80"/>
      <c r="K122" s="81">
        <f>SUM(K123+K128)</f>
        <v>29750.8</v>
      </c>
    </row>
    <row r="123" spans="1:11" ht="30.75" customHeight="1">
      <c r="A123" s="126" t="s">
        <v>134</v>
      </c>
      <c r="B123" s="225" t="s">
        <v>1029</v>
      </c>
      <c r="C123" s="113"/>
      <c r="D123" s="65"/>
      <c r="E123" s="65"/>
      <c r="F123" s="65"/>
      <c r="G123" s="66"/>
      <c r="H123" s="94">
        <f>SUM(H124:H127)</f>
        <v>27560.8</v>
      </c>
      <c r="I123" s="130"/>
      <c r="J123" s="74"/>
      <c r="K123" s="75">
        <f>SUM(K124:K127)</f>
        <v>27560.8</v>
      </c>
    </row>
    <row r="124" spans="1:11" ht="18.75" customHeight="1">
      <c r="A124" s="125"/>
      <c r="B124" s="42" t="s">
        <v>905</v>
      </c>
      <c r="C124" s="113">
        <v>7950000</v>
      </c>
      <c r="D124" s="65" t="s">
        <v>546</v>
      </c>
      <c r="E124" s="65" t="s">
        <v>591</v>
      </c>
      <c r="F124" s="65" t="s">
        <v>1005</v>
      </c>
      <c r="G124" s="66" t="s">
        <v>1016</v>
      </c>
      <c r="H124" s="90">
        <f aca="true" t="shared" si="7" ref="H124:H135">SUM(I124:K124)</f>
        <v>5300</v>
      </c>
      <c r="I124" s="91"/>
      <c r="J124" s="92"/>
      <c r="K124" s="101">
        <v>5300</v>
      </c>
    </row>
    <row r="125" spans="1:11" ht="18.75" customHeight="1">
      <c r="A125" s="125"/>
      <c r="B125" s="42" t="s">
        <v>905</v>
      </c>
      <c r="C125" s="113">
        <v>7950001</v>
      </c>
      <c r="D125" s="65" t="s">
        <v>546</v>
      </c>
      <c r="E125" s="65" t="s">
        <v>591</v>
      </c>
      <c r="F125" s="65" t="s">
        <v>1005</v>
      </c>
      <c r="G125" s="66" t="s">
        <v>1015</v>
      </c>
      <c r="H125" s="90">
        <f t="shared" si="7"/>
        <v>16000</v>
      </c>
      <c r="I125" s="91"/>
      <c r="J125" s="92"/>
      <c r="K125" s="101">
        <v>16000</v>
      </c>
    </row>
    <row r="126" spans="1:11" ht="18.75" customHeight="1">
      <c r="A126" s="125"/>
      <c r="B126" s="42" t="s">
        <v>512</v>
      </c>
      <c r="C126" s="113">
        <v>7950000</v>
      </c>
      <c r="D126" s="65" t="s">
        <v>546</v>
      </c>
      <c r="E126" s="65" t="s">
        <v>593</v>
      </c>
      <c r="F126" s="65" t="s">
        <v>685</v>
      </c>
      <c r="G126" s="66" t="s">
        <v>1016</v>
      </c>
      <c r="H126" s="90">
        <f t="shared" si="7"/>
        <v>455</v>
      </c>
      <c r="I126" s="91"/>
      <c r="J126" s="92"/>
      <c r="K126" s="101">
        <v>455</v>
      </c>
    </row>
    <row r="127" spans="1:11" ht="18.75" customHeight="1">
      <c r="A127" s="125"/>
      <c r="B127" s="42" t="s">
        <v>512</v>
      </c>
      <c r="C127" s="113">
        <v>7950000</v>
      </c>
      <c r="D127" s="65" t="s">
        <v>546</v>
      </c>
      <c r="E127" s="65" t="s">
        <v>593</v>
      </c>
      <c r="F127" s="65" t="s">
        <v>1005</v>
      </c>
      <c r="G127" s="66" t="s">
        <v>1016</v>
      </c>
      <c r="H127" s="96">
        <f t="shared" si="7"/>
        <v>5805.8</v>
      </c>
      <c r="I127" s="131"/>
      <c r="J127" s="97"/>
      <c r="K127" s="98">
        <v>5805.8</v>
      </c>
    </row>
    <row r="128" spans="1:11" ht="18.75" customHeight="1">
      <c r="A128" s="126" t="s">
        <v>135</v>
      </c>
      <c r="B128" s="41" t="s">
        <v>280</v>
      </c>
      <c r="C128" s="113"/>
      <c r="D128" s="65"/>
      <c r="E128" s="65"/>
      <c r="F128" s="65"/>
      <c r="G128" s="66"/>
      <c r="H128" s="87">
        <f t="shared" si="7"/>
        <v>2190</v>
      </c>
      <c r="I128" s="88"/>
      <c r="J128" s="80"/>
      <c r="K128" s="81">
        <f>SUM(K129)</f>
        <v>2190</v>
      </c>
    </row>
    <row r="129" spans="1:11" ht="18.75" customHeight="1">
      <c r="A129" s="125"/>
      <c r="B129" s="42" t="s">
        <v>512</v>
      </c>
      <c r="C129" s="113">
        <v>7950000</v>
      </c>
      <c r="D129" s="65" t="s">
        <v>546</v>
      </c>
      <c r="E129" s="65" t="s">
        <v>593</v>
      </c>
      <c r="F129" s="65" t="s">
        <v>277</v>
      </c>
      <c r="G129" s="66" t="s">
        <v>1016</v>
      </c>
      <c r="H129" s="96">
        <f t="shared" si="7"/>
        <v>2190</v>
      </c>
      <c r="I129" s="131"/>
      <c r="J129" s="97"/>
      <c r="K129" s="132">
        <f>SUM('Анал.табл.'!T224)</f>
        <v>2190</v>
      </c>
    </row>
    <row r="130" spans="1:11" ht="49.5" customHeight="1">
      <c r="A130" s="60" t="s">
        <v>751</v>
      </c>
      <c r="B130" s="226" t="s">
        <v>717</v>
      </c>
      <c r="C130" s="64"/>
      <c r="D130" s="65"/>
      <c r="E130" s="65"/>
      <c r="F130" s="65"/>
      <c r="G130" s="66"/>
      <c r="H130" s="103">
        <f>SUM(I130:K130)</f>
        <v>28521.399999999998</v>
      </c>
      <c r="I130" s="80">
        <f>SUM(I131:I133)</f>
        <v>0</v>
      </c>
      <c r="J130" s="80">
        <f>SUM(J131:J133)</f>
        <v>16053.099999999999</v>
      </c>
      <c r="K130" s="81">
        <f>SUM(K131+K132+K133)</f>
        <v>12468.3</v>
      </c>
    </row>
    <row r="131" spans="1:11" ht="20.25" customHeight="1">
      <c r="A131" s="117"/>
      <c r="B131" s="228" t="s">
        <v>718</v>
      </c>
      <c r="C131" s="219" t="s">
        <v>1081</v>
      </c>
      <c r="D131" s="220" t="s">
        <v>546</v>
      </c>
      <c r="E131" s="220" t="s">
        <v>546</v>
      </c>
      <c r="F131" s="220" t="s">
        <v>277</v>
      </c>
      <c r="G131" s="221" t="s">
        <v>1015</v>
      </c>
      <c r="H131" s="222">
        <f>SUM(I131:K131)</f>
        <v>1444.8</v>
      </c>
      <c r="I131" s="85"/>
      <c r="J131" s="85">
        <v>1444.8</v>
      </c>
      <c r="K131" s="86"/>
    </row>
    <row r="132" spans="1:11" s="216" customFormat="1" ht="20.25" customHeight="1">
      <c r="A132" s="60"/>
      <c r="B132" s="229" t="s">
        <v>718</v>
      </c>
      <c r="C132" s="198" t="s">
        <v>1081</v>
      </c>
      <c r="D132" s="199" t="s">
        <v>546</v>
      </c>
      <c r="E132" s="199" t="s">
        <v>546</v>
      </c>
      <c r="F132" s="199" t="s">
        <v>277</v>
      </c>
      <c r="G132" s="200" t="s">
        <v>1016</v>
      </c>
      <c r="H132" s="96">
        <f>SUM(I132:K132)</f>
        <v>24338.8</v>
      </c>
      <c r="I132" s="97"/>
      <c r="J132" s="97">
        <v>11870.5</v>
      </c>
      <c r="K132" s="98">
        <v>12468.3</v>
      </c>
    </row>
    <row r="133" spans="1:11" s="216" customFormat="1" ht="20.25" customHeight="1" thickBot="1">
      <c r="A133" s="117"/>
      <c r="B133" s="228" t="s">
        <v>723</v>
      </c>
      <c r="C133" s="219" t="s">
        <v>558</v>
      </c>
      <c r="D133" s="220">
        <v>10</v>
      </c>
      <c r="E133" s="220" t="s">
        <v>628</v>
      </c>
      <c r="F133" s="220" t="s">
        <v>989</v>
      </c>
      <c r="G133" s="221" t="s">
        <v>1015</v>
      </c>
      <c r="H133" s="84">
        <f>SUM(I133:K133)</f>
        <v>2737.8</v>
      </c>
      <c r="I133" s="85"/>
      <c r="J133" s="85">
        <v>2737.8</v>
      </c>
      <c r="K133" s="86"/>
    </row>
    <row r="134" spans="1:11" ht="25.5" customHeight="1">
      <c r="A134" s="272"/>
      <c r="B134" s="273" t="s">
        <v>748</v>
      </c>
      <c r="C134" s="274"/>
      <c r="D134" s="212"/>
      <c r="E134" s="212"/>
      <c r="F134" s="212"/>
      <c r="G134" s="385"/>
      <c r="H134" s="122">
        <f>SUM(I134:K134)</f>
        <v>170932.19999999998</v>
      </c>
      <c r="I134" s="387">
        <f>I101+I103+I105+I108+I112+I114+I116+I118+I120+I122+I130+I110</f>
        <v>0</v>
      </c>
      <c r="J134" s="387">
        <f>J101+J103+J105+J108+J112+J114+J116+J118+J120+J122+J130+J110</f>
        <v>16053.099999999999</v>
      </c>
      <c r="K134" s="124">
        <f>K101+K103+K105+K108+K112+K114+K116+K118+K120+K122+K130+K110</f>
        <v>154879.09999999998</v>
      </c>
    </row>
    <row r="135" spans="1:11" ht="27" customHeight="1" thickBot="1">
      <c r="A135" s="133"/>
      <c r="B135" s="227" t="s">
        <v>3</v>
      </c>
      <c r="C135" s="134"/>
      <c r="D135" s="135"/>
      <c r="E135" s="135"/>
      <c r="F135" s="135"/>
      <c r="G135" s="386"/>
      <c r="H135" s="388">
        <f t="shared" si="7"/>
        <v>1048882.1999999997</v>
      </c>
      <c r="I135" s="389">
        <f>SUM(I134+I99)</f>
        <v>73139.5</v>
      </c>
      <c r="J135" s="389">
        <f>SUM(J134+J99)</f>
        <v>756294.1999999998</v>
      </c>
      <c r="K135" s="390">
        <f>SUM(K134+K99)</f>
        <v>219448.49999999997</v>
      </c>
    </row>
    <row r="136" spans="1:11" ht="15.75">
      <c r="A136" s="3"/>
      <c r="B136" s="3"/>
      <c r="C136" s="2"/>
      <c r="D136" s="2"/>
      <c r="E136" s="2"/>
      <c r="F136" s="2"/>
      <c r="G136" s="2"/>
      <c r="H136" s="57"/>
      <c r="I136" s="57"/>
      <c r="J136" s="57"/>
      <c r="K136" s="57"/>
    </row>
    <row r="137" spans="1:11" ht="15.75">
      <c r="A137" s="3"/>
      <c r="B137" s="3"/>
      <c r="C137" s="2"/>
      <c r="D137" s="2"/>
      <c r="E137" s="2"/>
      <c r="F137" s="2"/>
      <c r="G137" s="2"/>
      <c r="H137" s="3"/>
      <c r="I137" s="3"/>
      <c r="J137" s="3"/>
      <c r="K137" s="3"/>
    </row>
    <row r="138" spans="1:11" ht="15">
      <c r="A138" s="136"/>
      <c r="B138" s="2"/>
      <c r="C138" s="137"/>
      <c r="D138" s="137"/>
      <c r="E138" s="137"/>
      <c r="F138" s="137"/>
      <c r="G138" s="137"/>
      <c r="H138" s="2"/>
      <c r="I138" s="2"/>
      <c r="J138" s="2"/>
      <c r="K138" s="136"/>
    </row>
    <row r="139" spans="1:11" ht="15">
      <c r="A139" s="136"/>
      <c r="B139" s="2"/>
      <c r="C139" s="137"/>
      <c r="D139" s="137"/>
      <c r="E139" s="137"/>
      <c r="F139" s="137"/>
      <c r="G139" s="137"/>
      <c r="H139" s="2"/>
      <c r="I139" s="2"/>
      <c r="J139" s="2"/>
      <c r="K139" s="136"/>
    </row>
    <row r="140" spans="1:11" ht="15">
      <c r="A140" s="136"/>
      <c r="B140" s="136"/>
      <c r="C140" s="138"/>
      <c r="D140" s="138"/>
      <c r="E140" s="138"/>
      <c r="F140" s="138"/>
      <c r="G140" s="138"/>
      <c r="H140" s="136"/>
      <c r="I140" s="136"/>
      <c r="J140" s="136"/>
      <c r="K140" s="136"/>
    </row>
    <row r="141" spans="1:11" ht="15">
      <c r="A141" s="136"/>
      <c r="B141" s="136"/>
      <c r="C141" s="138"/>
      <c r="D141" s="138"/>
      <c r="E141" s="138"/>
      <c r="F141" s="138"/>
      <c r="G141" s="138"/>
      <c r="H141" s="136"/>
      <c r="I141" s="136"/>
      <c r="J141" s="136"/>
      <c r="K141" s="136"/>
    </row>
    <row r="142" spans="1:11" ht="15">
      <c r="A142" s="136"/>
      <c r="B142" s="136"/>
      <c r="C142" s="138"/>
      <c r="D142" s="138"/>
      <c r="E142" s="138"/>
      <c r="F142" s="138"/>
      <c r="G142" s="138"/>
      <c r="H142" s="136"/>
      <c r="I142" s="136"/>
      <c r="J142" s="136"/>
      <c r="K142" s="136"/>
    </row>
    <row r="143" spans="1:11" ht="15">
      <c r="A143" s="136"/>
      <c r="B143" s="136"/>
      <c r="C143" s="138"/>
      <c r="D143" s="138"/>
      <c r="E143" s="138"/>
      <c r="F143" s="138"/>
      <c r="G143" s="138"/>
      <c r="H143" s="136"/>
      <c r="I143" s="136"/>
      <c r="J143" s="136"/>
      <c r="K143" s="136"/>
    </row>
    <row r="144" spans="1:11" ht="15">
      <c r="A144" s="136"/>
      <c r="B144" s="136"/>
      <c r="C144" s="138"/>
      <c r="D144" s="138"/>
      <c r="E144" s="138"/>
      <c r="F144" s="138"/>
      <c r="G144" s="138"/>
      <c r="H144" s="136"/>
      <c r="I144" s="136"/>
      <c r="J144" s="136"/>
      <c r="K144" s="136"/>
    </row>
    <row r="145" spans="1:11" ht="15">
      <c r="A145" s="136"/>
      <c r="B145" s="136"/>
      <c r="C145" s="138"/>
      <c r="D145" s="138"/>
      <c r="E145" s="138"/>
      <c r="F145" s="138"/>
      <c r="G145" s="138"/>
      <c r="H145" s="136"/>
      <c r="I145" s="136"/>
      <c r="J145" s="136"/>
      <c r="K145" s="136"/>
    </row>
    <row r="146" spans="1:11" ht="15">
      <c r="A146" s="136"/>
      <c r="B146" s="136"/>
      <c r="C146" s="138"/>
      <c r="D146" s="138"/>
      <c r="E146" s="138"/>
      <c r="F146" s="138"/>
      <c r="G146" s="138"/>
      <c r="H146" s="136"/>
      <c r="I146" s="136"/>
      <c r="J146" s="136"/>
      <c r="K146" s="136"/>
    </row>
    <row r="147" spans="1:11" ht="15">
      <c r="A147" s="136"/>
      <c r="B147" s="136"/>
      <c r="C147" s="138"/>
      <c r="D147" s="138"/>
      <c r="E147" s="138"/>
      <c r="F147" s="138"/>
      <c r="G147" s="138"/>
      <c r="H147" s="136"/>
      <c r="I147" s="136"/>
      <c r="J147" s="136"/>
      <c r="K147" s="136"/>
    </row>
    <row r="148" spans="1:11" ht="15">
      <c r="A148" s="136"/>
      <c r="B148" s="136"/>
      <c r="C148" s="138"/>
      <c r="D148" s="138"/>
      <c r="E148" s="138"/>
      <c r="F148" s="138"/>
      <c r="G148" s="138"/>
      <c r="H148" s="136"/>
      <c r="I148" s="136"/>
      <c r="J148" s="136"/>
      <c r="K148" s="136"/>
    </row>
    <row r="149" spans="1:11" ht="15">
      <c r="A149" s="136"/>
      <c r="B149" s="136"/>
      <c r="C149" s="138"/>
      <c r="D149" s="138"/>
      <c r="E149" s="138"/>
      <c r="F149" s="138"/>
      <c r="G149" s="138"/>
      <c r="H149" s="136"/>
      <c r="I149" s="136"/>
      <c r="J149" s="136"/>
      <c r="K149" s="136"/>
    </row>
    <row r="150" spans="1:11" ht="15">
      <c r="A150" s="136"/>
      <c r="B150" s="136"/>
      <c r="C150" s="138"/>
      <c r="D150" s="138"/>
      <c r="E150" s="138"/>
      <c r="F150" s="138"/>
      <c r="G150" s="138"/>
      <c r="H150" s="136"/>
      <c r="I150" s="136"/>
      <c r="J150" s="136"/>
      <c r="K150" s="136"/>
    </row>
    <row r="151" spans="1:11" ht="15">
      <c r="A151" s="136"/>
      <c r="B151" s="136"/>
      <c r="C151" s="138"/>
      <c r="D151" s="138"/>
      <c r="E151" s="138"/>
      <c r="F151" s="138"/>
      <c r="G151" s="138"/>
      <c r="H151" s="136"/>
      <c r="I151" s="136"/>
      <c r="J151" s="136"/>
      <c r="K151" s="136"/>
    </row>
    <row r="152" spans="1:11" ht="12.75">
      <c r="A152" s="139"/>
      <c r="B152" s="139"/>
      <c r="C152" s="138"/>
      <c r="D152" s="138"/>
      <c r="E152" s="138"/>
      <c r="F152" s="138"/>
      <c r="G152" s="138"/>
      <c r="H152" s="139"/>
      <c r="I152" s="139"/>
      <c r="J152" s="139"/>
      <c r="K152" s="139"/>
    </row>
    <row r="153" spans="1:11" ht="12.75">
      <c r="A153" s="139"/>
      <c r="B153" s="139"/>
      <c r="C153" s="138"/>
      <c r="D153" s="138"/>
      <c r="E153" s="138"/>
      <c r="F153" s="138"/>
      <c r="G153" s="138"/>
      <c r="H153" s="139"/>
      <c r="I153" s="139"/>
      <c r="J153" s="139"/>
      <c r="K153" s="139"/>
    </row>
    <row r="154" spans="1:11" ht="12.75">
      <c r="A154" s="139"/>
      <c r="B154" s="139"/>
      <c r="C154" s="138"/>
      <c r="D154" s="138"/>
      <c r="E154" s="138"/>
      <c r="F154" s="138"/>
      <c r="G154" s="138"/>
      <c r="H154" s="139"/>
      <c r="I154" s="139"/>
      <c r="J154" s="139"/>
      <c r="K154" s="139"/>
    </row>
    <row r="155" spans="1:11" ht="12.75">
      <c r="A155" s="139"/>
      <c r="B155" s="139"/>
      <c r="C155" s="138"/>
      <c r="D155" s="138"/>
      <c r="E155" s="138"/>
      <c r="F155" s="138"/>
      <c r="G155" s="138"/>
      <c r="H155" s="139"/>
      <c r="I155" s="139"/>
      <c r="J155" s="139"/>
      <c r="K155" s="139"/>
    </row>
    <row r="156" spans="1:11" ht="12.75">
      <c r="A156" s="139"/>
      <c r="B156" s="139"/>
      <c r="C156" s="138"/>
      <c r="D156" s="138"/>
      <c r="E156" s="138"/>
      <c r="F156" s="138"/>
      <c r="G156" s="138"/>
      <c r="H156" s="139"/>
      <c r="I156" s="139"/>
      <c r="J156" s="139"/>
      <c r="K156" s="139"/>
    </row>
    <row r="157" spans="1:11" ht="12.75">
      <c r="A157" s="139"/>
      <c r="B157" s="139"/>
      <c r="C157" s="138"/>
      <c r="D157" s="138"/>
      <c r="E157" s="138"/>
      <c r="F157" s="138"/>
      <c r="G157" s="138"/>
      <c r="H157" s="139"/>
      <c r="I157" s="139"/>
      <c r="J157" s="139"/>
      <c r="K157" s="139"/>
    </row>
    <row r="158" spans="1:11" ht="12.75">
      <c r="A158" s="139"/>
      <c r="B158" s="139"/>
      <c r="C158" s="138"/>
      <c r="D158" s="138"/>
      <c r="E158" s="138"/>
      <c r="F158" s="138"/>
      <c r="G158" s="138"/>
      <c r="H158" s="139"/>
      <c r="I158" s="139"/>
      <c r="J158" s="139"/>
      <c r="K158" s="139"/>
    </row>
    <row r="159" spans="1:11" ht="12.75">
      <c r="A159" s="139"/>
      <c r="B159" s="139"/>
      <c r="C159" s="138"/>
      <c r="D159" s="138"/>
      <c r="E159" s="138"/>
      <c r="F159" s="138"/>
      <c r="G159" s="138"/>
      <c r="H159" s="139"/>
      <c r="I159" s="139"/>
      <c r="J159" s="139"/>
      <c r="K159" s="139"/>
    </row>
    <row r="160" spans="1:11" ht="12.75">
      <c r="A160" s="139"/>
      <c r="B160" s="139"/>
      <c r="C160" s="138"/>
      <c r="D160" s="138"/>
      <c r="E160" s="138"/>
      <c r="F160" s="138"/>
      <c r="G160" s="138"/>
      <c r="H160" s="139"/>
      <c r="I160" s="139"/>
      <c r="J160" s="139"/>
      <c r="K160" s="139"/>
    </row>
    <row r="161" spans="1:11" ht="12.75">
      <c r="A161" s="139"/>
      <c r="B161" s="139"/>
      <c r="C161" s="138"/>
      <c r="D161" s="138"/>
      <c r="E161" s="138"/>
      <c r="F161" s="138"/>
      <c r="G161" s="138"/>
      <c r="H161" s="139"/>
      <c r="I161" s="139"/>
      <c r="J161" s="139"/>
      <c r="K161" s="139"/>
    </row>
    <row r="162" spans="1:11" ht="12.75">
      <c r="A162" s="139"/>
      <c r="B162" s="139"/>
      <c r="C162" s="138"/>
      <c r="D162" s="138"/>
      <c r="E162" s="138"/>
      <c r="F162" s="138"/>
      <c r="G162" s="138"/>
      <c r="H162" s="139"/>
      <c r="I162" s="139"/>
      <c r="J162" s="139"/>
      <c r="K162" s="139"/>
    </row>
    <row r="163" spans="1:11" ht="12.75">
      <c r="A163" s="139"/>
      <c r="B163" s="139"/>
      <c r="C163" s="138"/>
      <c r="D163" s="138"/>
      <c r="E163" s="138"/>
      <c r="F163" s="138"/>
      <c r="G163" s="138"/>
      <c r="H163" s="139"/>
      <c r="I163" s="139"/>
      <c r="J163" s="139"/>
      <c r="K163" s="139"/>
    </row>
    <row r="164" spans="1:11" ht="12.75">
      <c r="A164" s="139"/>
      <c r="B164" s="139"/>
      <c r="C164" s="138"/>
      <c r="D164" s="138"/>
      <c r="E164" s="138"/>
      <c r="F164" s="138"/>
      <c r="G164" s="138"/>
      <c r="H164" s="139"/>
      <c r="I164" s="139"/>
      <c r="J164" s="139"/>
      <c r="K164" s="139"/>
    </row>
    <row r="165" spans="1:11" ht="12.75">
      <c r="A165" s="139"/>
      <c r="B165" s="139"/>
      <c r="C165" s="138"/>
      <c r="D165" s="138"/>
      <c r="E165" s="138"/>
      <c r="F165" s="138"/>
      <c r="G165" s="138"/>
      <c r="H165" s="139"/>
      <c r="I165" s="139"/>
      <c r="J165" s="139"/>
      <c r="K165" s="139"/>
    </row>
    <row r="166" spans="1:11" ht="12.75">
      <c r="A166" s="139"/>
      <c r="B166" s="139"/>
      <c r="C166" s="138"/>
      <c r="D166" s="138"/>
      <c r="E166" s="138"/>
      <c r="F166" s="138"/>
      <c r="G166" s="138"/>
      <c r="H166" s="139"/>
      <c r="I166" s="139"/>
      <c r="J166" s="139"/>
      <c r="K166" s="139"/>
    </row>
    <row r="167" spans="1:11" ht="12.75">
      <c r="A167" s="139"/>
      <c r="B167" s="139"/>
      <c r="C167" s="138"/>
      <c r="D167" s="138"/>
      <c r="E167" s="138"/>
      <c r="F167" s="138"/>
      <c r="G167" s="138"/>
      <c r="H167" s="139"/>
      <c r="I167" s="139"/>
      <c r="J167" s="139"/>
      <c r="K167" s="139"/>
    </row>
    <row r="168" spans="1:11" ht="12.75">
      <c r="A168" s="139"/>
      <c r="B168" s="139"/>
      <c r="C168" s="138"/>
      <c r="D168" s="138"/>
      <c r="E168" s="138"/>
      <c r="F168" s="138"/>
      <c r="G168" s="138"/>
      <c r="H168" s="139"/>
      <c r="I168" s="139"/>
      <c r="J168" s="139"/>
      <c r="K168" s="139"/>
    </row>
    <row r="169" spans="1:11" ht="12.75">
      <c r="A169" s="139"/>
      <c r="B169" s="139"/>
      <c r="C169" s="138"/>
      <c r="D169" s="138"/>
      <c r="E169" s="138"/>
      <c r="F169" s="138"/>
      <c r="G169" s="138"/>
      <c r="H169" s="139"/>
      <c r="I169" s="139"/>
      <c r="J169" s="139"/>
      <c r="K169" s="139"/>
    </row>
    <row r="170" spans="1:11" ht="12.75">
      <c r="A170" s="139"/>
      <c r="B170" s="139"/>
      <c r="C170" s="138"/>
      <c r="D170" s="138"/>
      <c r="E170" s="138"/>
      <c r="F170" s="138"/>
      <c r="G170" s="138"/>
      <c r="H170" s="139"/>
      <c r="I170" s="139"/>
      <c r="J170" s="139"/>
      <c r="K170" s="139"/>
    </row>
    <row r="171" spans="1:11" ht="12.75">
      <c r="A171" s="139"/>
      <c r="B171" s="139"/>
      <c r="C171" s="138"/>
      <c r="D171" s="138"/>
      <c r="E171" s="138"/>
      <c r="F171" s="138"/>
      <c r="G171" s="138"/>
      <c r="H171" s="139"/>
      <c r="I171" s="139"/>
      <c r="J171" s="139"/>
      <c r="K171" s="139"/>
    </row>
    <row r="172" spans="1:11" ht="12.75">
      <c r="A172" s="139"/>
      <c r="B172" s="139"/>
      <c r="C172" s="138"/>
      <c r="D172" s="138"/>
      <c r="E172" s="138"/>
      <c r="F172" s="138"/>
      <c r="G172" s="138"/>
      <c r="H172" s="139"/>
      <c r="I172" s="139"/>
      <c r="J172" s="139"/>
      <c r="K172" s="139"/>
    </row>
    <row r="173" spans="1:11" ht="12.75">
      <c r="A173" s="139"/>
      <c r="B173" s="139"/>
      <c r="C173" s="138"/>
      <c r="D173" s="138"/>
      <c r="E173" s="138"/>
      <c r="F173" s="138"/>
      <c r="G173" s="138"/>
      <c r="H173" s="139"/>
      <c r="I173" s="139"/>
      <c r="J173" s="139"/>
      <c r="K173" s="139"/>
    </row>
    <row r="174" spans="1:11" ht="12.75">
      <c r="A174" s="139"/>
      <c r="B174" s="139"/>
      <c r="C174" s="138"/>
      <c r="D174" s="138"/>
      <c r="E174" s="138"/>
      <c r="F174" s="138"/>
      <c r="G174" s="138"/>
      <c r="H174" s="139"/>
      <c r="I174" s="139"/>
      <c r="J174" s="139"/>
      <c r="K174" s="139"/>
    </row>
    <row r="175" spans="1:11" ht="12.75">
      <c r="A175" s="139"/>
      <c r="B175" s="139"/>
      <c r="C175" s="138"/>
      <c r="D175" s="138"/>
      <c r="E175" s="138"/>
      <c r="F175" s="138"/>
      <c r="G175" s="138"/>
      <c r="H175" s="139"/>
      <c r="I175" s="139"/>
      <c r="J175" s="139"/>
      <c r="K175" s="139"/>
    </row>
    <row r="176" spans="1:11" ht="12.75">
      <c r="A176" s="139"/>
      <c r="B176" s="139"/>
      <c r="C176" s="138"/>
      <c r="D176" s="138"/>
      <c r="E176" s="138"/>
      <c r="F176" s="138"/>
      <c r="G176" s="138"/>
      <c r="H176" s="139"/>
      <c r="I176" s="139"/>
      <c r="J176" s="139"/>
      <c r="K176" s="139"/>
    </row>
    <row r="177" spans="1:11" ht="12.75">
      <c r="A177" s="139"/>
      <c r="B177" s="139"/>
      <c r="C177" s="138"/>
      <c r="D177" s="138"/>
      <c r="E177" s="138"/>
      <c r="F177" s="138"/>
      <c r="G177" s="138"/>
      <c r="H177" s="139"/>
      <c r="I177" s="139"/>
      <c r="J177" s="139"/>
      <c r="K177" s="139"/>
    </row>
    <row r="178" spans="1:11" ht="12.75">
      <c r="A178" s="139"/>
      <c r="B178" s="139"/>
      <c r="C178" s="138"/>
      <c r="D178" s="138"/>
      <c r="E178" s="138"/>
      <c r="F178" s="138"/>
      <c r="G178" s="138"/>
      <c r="H178" s="139"/>
      <c r="I178" s="139"/>
      <c r="J178" s="139"/>
      <c r="K178" s="139"/>
    </row>
    <row r="179" spans="1:11" ht="12.75">
      <c r="A179" s="139"/>
      <c r="B179" s="139"/>
      <c r="C179" s="138"/>
      <c r="D179" s="138"/>
      <c r="E179" s="138"/>
      <c r="F179" s="138"/>
      <c r="G179" s="138"/>
      <c r="H179" s="139"/>
      <c r="I179" s="139"/>
      <c r="J179" s="139"/>
      <c r="K179" s="139"/>
    </row>
    <row r="180" spans="1:11" ht="12.75">
      <c r="A180" s="139"/>
      <c r="B180" s="139"/>
      <c r="C180" s="138"/>
      <c r="D180" s="138"/>
      <c r="E180" s="138"/>
      <c r="F180" s="138"/>
      <c r="G180" s="138"/>
      <c r="H180" s="139"/>
      <c r="I180" s="139"/>
      <c r="J180" s="139"/>
      <c r="K180" s="139"/>
    </row>
    <row r="181" spans="1:11" ht="12.75">
      <c r="A181" s="139"/>
      <c r="B181" s="139"/>
      <c r="C181" s="138"/>
      <c r="D181" s="138"/>
      <c r="E181" s="138"/>
      <c r="F181" s="138"/>
      <c r="G181" s="138"/>
      <c r="H181" s="139"/>
      <c r="I181" s="139"/>
      <c r="J181" s="139"/>
      <c r="K181" s="139"/>
    </row>
    <row r="182" spans="1:11" ht="12.75">
      <c r="A182" s="139"/>
      <c r="B182" s="139"/>
      <c r="C182" s="138"/>
      <c r="D182" s="138"/>
      <c r="E182" s="138"/>
      <c r="F182" s="138"/>
      <c r="G182" s="138"/>
      <c r="H182" s="139"/>
      <c r="I182" s="139"/>
      <c r="J182" s="139"/>
      <c r="K182" s="139"/>
    </row>
    <row r="183" spans="1:11" ht="12.75">
      <c r="A183" s="139"/>
      <c r="B183" s="139"/>
      <c r="C183" s="138"/>
      <c r="D183" s="138"/>
      <c r="E183" s="138"/>
      <c r="F183" s="138"/>
      <c r="G183" s="138"/>
      <c r="H183" s="139"/>
      <c r="I183" s="139"/>
      <c r="J183" s="139"/>
      <c r="K183" s="139"/>
    </row>
    <row r="184" spans="1:11" ht="12.75">
      <c r="A184" s="139"/>
      <c r="B184" s="139"/>
      <c r="C184" s="138"/>
      <c r="D184" s="138"/>
      <c r="E184" s="138"/>
      <c r="F184" s="138"/>
      <c r="G184" s="138"/>
      <c r="H184" s="139"/>
      <c r="I184" s="139"/>
      <c r="J184" s="139"/>
      <c r="K184" s="139"/>
    </row>
    <row r="185" spans="1:11" ht="12.7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</row>
    <row r="186" spans="1:11" ht="12.7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</row>
    <row r="187" spans="1:11" ht="12.7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</row>
    <row r="188" spans="1:11" ht="12.7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1:11" ht="12.7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1:11" ht="12.7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</row>
    <row r="191" spans="1:11" ht="12.7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1:11" ht="12.7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1:11" ht="12.7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1:11" ht="12.7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1:11" ht="12.75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1:11" ht="12.75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1:11" ht="12.75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1:11" ht="12.7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1:11" ht="12.75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1:11" ht="12.7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1:11" ht="12.75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2.75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1:11" ht="12.75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1:11" ht="12.75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1:11" ht="12.7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1:11" ht="12.75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1:11" ht="12.7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1:11" ht="12.75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1:11" ht="12.7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1:11" ht="12.7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1:11" ht="12.75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1:11" ht="12.75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1:11" ht="12.75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1:11" ht="12.7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1:11" ht="12.7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1:11" ht="12.75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1:11" ht="12.7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1:11" ht="12.75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</row>
  </sheetData>
  <sheetProtection/>
  <mergeCells count="22">
    <mergeCell ref="A100:K100"/>
    <mergeCell ref="E9:E11"/>
    <mergeCell ref="A9:A11"/>
    <mergeCell ref="B9:B11"/>
    <mergeCell ref="C9:C11"/>
    <mergeCell ref="F9:F11"/>
    <mergeCell ref="A7:K7"/>
    <mergeCell ref="L4:O4"/>
    <mergeCell ref="L5:O5"/>
    <mergeCell ref="L6:O6"/>
    <mergeCell ref="L7:O7"/>
    <mergeCell ref="J2:K2"/>
    <mergeCell ref="J3:K3"/>
    <mergeCell ref="J4:K4"/>
    <mergeCell ref="J5:K5"/>
    <mergeCell ref="J8:K8"/>
    <mergeCell ref="G9:G11"/>
    <mergeCell ref="H9:H11"/>
    <mergeCell ref="A13:K13"/>
    <mergeCell ref="D9:D11"/>
    <mergeCell ref="I10:K10"/>
    <mergeCell ref="I9:K9"/>
  </mergeCells>
  <printOptions/>
  <pageMargins left="0.7480314960629921" right="0.1968503937007874" top="0.8661417322834646" bottom="0.9055118110236221" header="0.15748031496062992" footer="0.1968503937007874"/>
  <pageSetup fitToHeight="3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7"/>
  <sheetViews>
    <sheetView zoomScale="80" zoomScaleNormal="80" zoomScalePageLayoutView="0" workbookViewId="0" topLeftCell="A64">
      <selection activeCell="L62" sqref="L62"/>
    </sheetView>
  </sheetViews>
  <sheetFormatPr defaultColWidth="9.140625" defaultRowHeight="12.75"/>
  <cols>
    <col min="1" max="1" width="75.28125" style="4" customWidth="1"/>
    <col min="2" max="2" width="4.28125" style="4" customWidth="1"/>
    <col min="3" max="3" width="4.421875" style="4" customWidth="1"/>
    <col min="4" max="4" width="10.28125" style="4" customWidth="1"/>
    <col min="5" max="5" width="14.57421875" style="4" customWidth="1"/>
    <col min="6" max="6" width="12.57421875" style="4" customWidth="1"/>
    <col min="7" max="7" width="15.7109375" style="4" customWidth="1"/>
    <col min="8" max="8" width="13.00390625" style="4" customWidth="1"/>
    <col min="9" max="9" width="14.28125" style="4" customWidth="1"/>
    <col min="10" max="16384" width="9.140625" style="4" customWidth="1"/>
  </cols>
  <sheetData>
    <row r="1" ht="6.75" customHeight="1"/>
    <row r="2" ht="15.75">
      <c r="H2" s="4" t="s">
        <v>963</v>
      </c>
    </row>
    <row r="3" ht="15.75">
      <c r="H3" s="4" t="s">
        <v>599</v>
      </c>
    </row>
    <row r="4" ht="15.75">
      <c r="H4" s="4" t="s">
        <v>600</v>
      </c>
    </row>
    <row r="5" ht="15.75">
      <c r="H5" s="4" t="s">
        <v>167</v>
      </c>
    </row>
    <row r="6" ht="6.75" customHeight="1"/>
    <row r="7" spans="1:9" ht="39.75" customHeight="1">
      <c r="A7" s="584" t="s">
        <v>644</v>
      </c>
      <c r="B7" s="584"/>
      <c r="C7" s="584"/>
      <c r="D7" s="584"/>
      <c r="E7" s="584"/>
      <c r="F7" s="584"/>
      <c r="G7" s="584"/>
      <c r="H7" s="604"/>
      <c r="I7" s="604"/>
    </row>
    <row r="8" spans="8:9" ht="16.5" thickBot="1">
      <c r="H8" s="618" t="s">
        <v>604</v>
      </c>
      <c r="I8" s="618"/>
    </row>
    <row r="9" spans="1:9" s="171" customFormat="1" ht="12.75">
      <c r="A9" s="622" t="s">
        <v>606</v>
      </c>
      <c r="B9" s="624" t="s">
        <v>1042</v>
      </c>
      <c r="C9" s="626" t="s">
        <v>1043</v>
      </c>
      <c r="D9" s="628" t="s">
        <v>1044</v>
      </c>
      <c r="E9" s="619" t="s">
        <v>414</v>
      </c>
      <c r="F9" s="620"/>
      <c r="G9" s="621"/>
      <c r="H9" s="624" t="s">
        <v>641</v>
      </c>
      <c r="I9" s="628" t="s">
        <v>642</v>
      </c>
    </row>
    <row r="10" spans="1:9" s="171" customFormat="1" ht="70.5" customHeight="1" thickBot="1">
      <c r="A10" s="623"/>
      <c r="B10" s="625"/>
      <c r="C10" s="627"/>
      <c r="D10" s="629"/>
      <c r="E10" s="277" t="s">
        <v>586</v>
      </c>
      <c r="F10" s="278" t="s">
        <v>1017</v>
      </c>
      <c r="G10" s="279" t="s">
        <v>1018</v>
      </c>
      <c r="H10" s="630"/>
      <c r="I10" s="631"/>
    </row>
    <row r="11" spans="1:9" ht="20.25" customHeight="1">
      <c r="A11" s="281" t="s">
        <v>1033</v>
      </c>
      <c r="B11" s="275"/>
      <c r="C11" s="29"/>
      <c r="D11" s="276"/>
      <c r="E11" s="282">
        <f>SUM(E12+E26+E30+E49+E54)</f>
        <v>779598.9</v>
      </c>
      <c r="F11" s="282">
        <f>SUM(F12+F26+F30+F49+F54)</f>
        <v>3168.1</v>
      </c>
      <c r="G11" s="282">
        <f>SUM(G12+G26+G30+G49+G54)</f>
        <v>782767</v>
      </c>
      <c r="H11" s="439">
        <f>SUM(H12+H26+H30+H49+H54)</f>
        <v>801030.4</v>
      </c>
      <c r="I11" s="440">
        <f>SUM(I12+I26+I30+I49+I54)</f>
        <v>805986.8</v>
      </c>
    </row>
    <row r="12" spans="1:9" ht="18" customHeight="1">
      <c r="A12" s="283" t="s">
        <v>1034</v>
      </c>
      <c r="B12" s="49" t="s">
        <v>591</v>
      </c>
      <c r="C12" s="31" t="s">
        <v>592</v>
      </c>
      <c r="D12" s="50"/>
      <c r="E12" s="284">
        <f>SUM(E16+E13)</f>
        <v>15363.400000000001</v>
      </c>
      <c r="F12" s="285">
        <f>SUM(F16+F13)</f>
        <v>320</v>
      </c>
      <c r="G12" s="432">
        <f>SUM(E12+F12)</f>
        <v>15683.400000000001</v>
      </c>
      <c r="H12" s="304">
        <f>SUM(H16+H13)</f>
        <v>14422.2</v>
      </c>
      <c r="I12" s="6">
        <f>SUM(I16+I13)</f>
        <v>14419.100000000002</v>
      </c>
    </row>
    <row r="13" spans="1:9" ht="17.25" customHeight="1">
      <c r="A13" s="286" t="s">
        <v>858</v>
      </c>
      <c r="B13" s="51" t="s">
        <v>591</v>
      </c>
      <c r="C13" s="44" t="s">
        <v>527</v>
      </c>
      <c r="D13" s="50"/>
      <c r="E13" s="188">
        <v>2.2</v>
      </c>
      <c r="F13" s="287">
        <f>F14</f>
        <v>0</v>
      </c>
      <c r="G13" s="295">
        <f>SUM(E13+F13)</f>
        <v>2.2</v>
      </c>
      <c r="H13" s="305">
        <f>SUM(H14)</f>
        <v>8.8</v>
      </c>
      <c r="I13" s="289">
        <v>0</v>
      </c>
    </row>
    <row r="14" spans="1:9" ht="20.25" customHeight="1">
      <c r="A14" s="290" t="s">
        <v>645</v>
      </c>
      <c r="B14" s="51" t="s">
        <v>591</v>
      </c>
      <c r="C14" s="44" t="s">
        <v>527</v>
      </c>
      <c r="D14" s="50"/>
      <c r="E14" s="188">
        <v>2.2</v>
      </c>
      <c r="F14" s="186">
        <f>F15</f>
        <v>0</v>
      </c>
      <c r="G14" s="433">
        <f>SUM(E14+F14)</f>
        <v>2.2</v>
      </c>
      <c r="H14" s="188">
        <f>SUM(H15)</f>
        <v>8.8</v>
      </c>
      <c r="I14" s="7">
        <v>0</v>
      </c>
    </row>
    <row r="15" spans="1:9" ht="51" customHeight="1">
      <c r="A15" s="292" t="s">
        <v>253</v>
      </c>
      <c r="B15" s="51" t="s">
        <v>591</v>
      </c>
      <c r="C15" s="44" t="s">
        <v>527</v>
      </c>
      <c r="D15" s="50" t="s">
        <v>149</v>
      </c>
      <c r="E15" s="188">
        <v>2.2</v>
      </c>
      <c r="F15" s="186"/>
      <c r="G15" s="433">
        <f>SUM(E15+F15)</f>
        <v>2.2</v>
      </c>
      <c r="H15" s="188">
        <v>8.8</v>
      </c>
      <c r="I15" s="7">
        <v>0</v>
      </c>
    </row>
    <row r="16" spans="1:9" ht="17.25" customHeight="1">
      <c r="A16" s="286" t="s">
        <v>896</v>
      </c>
      <c r="B16" s="51" t="s">
        <v>591</v>
      </c>
      <c r="C16" s="44">
        <v>13</v>
      </c>
      <c r="D16" s="52"/>
      <c r="E16" s="293">
        <f>SUM(E17+E20)</f>
        <v>15361.2</v>
      </c>
      <c r="F16" s="294">
        <f>SUM(F17+F20)</f>
        <v>320</v>
      </c>
      <c r="G16" s="295">
        <f>SUM(E16+F16)</f>
        <v>15681.2</v>
      </c>
      <c r="H16" s="296">
        <f>SUM(H17+H20)</f>
        <v>14413.400000000001</v>
      </c>
      <c r="I16" s="297">
        <f>SUM(I17+I20)</f>
        <v>14419.100000000002</v>
      </c>
    </row>
    <row r="17" spans="1:9" ht="19.5" customHeight="1">
      <c r="A17" s="292" t="s">
        <v>1037</v>
      </c>
      <c r="B17" s="51" t="s">
        <v>591</v>
      </c>
      <c r="C17" s="44">
        <v>13</v>
      </c>
      <c r="D17" s="52" t="s">
        <v>75</v>
      </c>
      <c r="E17" s="293">
        <f>SUM(E18:E19)</f>
        <v>7106.3</v>
      </c>
      <c r="F17" s="294">
        <f>SUM(F18:F19)</f>
        <v>320</v>
      </c>
      <c r="G17" s="434">
        <f>SUM(G18:G19)</f>
        <v>7426.3</v>
      </c>
      <c r="H17" s="296">
        <f>SUM(H18:H19)</f>
        <v>6176.3</v>
      </c>
      <c r="I17" s="297">
        <f>SUM(I18:I19)</f>
        <v>6176.3</v>
      </c>
    </row>
    <row r="18" spans="1:9" ht="34.5" customHeight="1">
      <c r="A18" s="292" t="s">
        <v>787</v>
      </c>
      <c r="B18" s="53" t="s">
        <v>591</v>
      </c>
      <c r="C18" s="30">
        <v>13</v>
      </c>
      <c r="D18" s="50" t="s">
        <v>753</v>
      </c>
      <c r="E18" s="96">
        <v>5149</v>
      </c>
      <c r="F18" s="189"/>
      <c r="G18" s="433">
        <f aca="true" t="shared" si="0" ref="G18:G26">SUM(E18+F18)</f>
        <v>5149</v>
      </c>
      <c r="H18" s="96">
        <v>4219</v>
      </c>
      <c r="I18" s="98">
        <v>4219</v>
      </c>
    </row>
    <row r="19" spans="1:9" ht="50.25" customHeight="1">
      <c r="A19" s="292" t="s">
        <v>99</v>
      </c>
      <c r="B19" s="53" t="s">
        <v>591</v>
      </c>
      <c r="C19" s="30">
        <v>13</v>
      </c>
      <c r="D19" s="50" t="s">
        <v>754</v>
      </c>
      <c r="E19" s="96">
        <v>1957.3</v>
      </c>
      <c r="F19" s="189">
        <v>320</v>
      </c>
      <c r="G19" s="433">
        <f t="shared" si="0"/>
        <v>2277.3</v>
      </c>
      <c r="H19" s="96">
        <v>1957.3</v>
      </c>
      <c r="I19" s="98">
        <v>1957.3</v>
      </c>
    </row>
    <row r="20" spans="1:9" ht="36" customHeight="1">
      <c r="A20" s="290" t="s">
        <v>595</v>
      </c>
      <c r="B20" s="51" t="s">
        <v>591</v>
      </c>
      <c r="C20" s="44">
        <v>13</v>
      </c>
      <c r="D20" s="50" t="s">
        <v>297</v>
      </c>
      <c r="E20" s="293">
        <v>8254.9</v>
      </c>
      <c r="F20" s="294"/>
      <c r="G20" s="295">
        <f t="shared" si="0"/>
        <v>8254.9</v>
      </c>
      <c r="H20" s="296">
        <f>SUM(H21:H25)</f>
        <v>8237.1</v>
      </c>
      <c r="I20" s="297">
        <f>SUM(I21:I25)</f>
        <v>8242.800000000001</v>
      </c>
    </row>
    <row r="21" spans="1:9" ht="52.5" customHeight="1">
      <c r="A21" s="292" t="s">
        <v>544</v>
      </c>
      <c r="B21" s="53" t="s">
        <v>591</v>
      </c>
      <c r="C21" s="30">
        <v>13</v>
      </c>
      <c r="D21" s="50" t="s">
        <v>73</v>
      </c>
      <c r="E21" s="280">
        <v>88.7</v>
      </c>
      <c r="F21" s="185"/>
      <c r="G21" s="433">
        <f t="shared" si="0"/>
        <v>88.7</v>
      </c>
      <c r="H21" s="298">
        <v>94.4</v>
      </c>
      <c r="I21" s="299">
        <v>100.1</v>
      </c>
    </row>
    <row r="22" spans="1:9" ht="32.25" customHeight="1">
      <c r="A22" s="292" t="s">
        <v>785</v>
      </c>
      <c r="B22" s="53" t="s">
        <v>591</v>
      </c>
      <c r="C22" s="30">
        <v>13</v>
      </c>
      <c r="D22" s="50" t="s">
        <v>73</v>
      </c>
      <c r="E22" s="96">
        <v>5164.8</v>
      </c>
      <c r="F22" s="185"/>
      <c r="G22" s="433">
        <f t="shared" si="0"/>
        <v>5164.8</v>
      </c>
      <c r="H22" s="96">
        <v>5164.8</v>
      </c>
      <c r="I22" s="98">
        <v>5164.8</v>
      </c>
    </row>
    <row r="23" spans="1:9" ht="21" customHeight="1">
      <c r="A23" s="292" t="s">
        <v>786</v>
      </c>
      <c r="B23" s="53" t="s">
        <v>591</v>
      </c>
      <c r="C23" s="30">
        <v>13</v>
      </c>
      <c r="D23" s="50" t="s">
        <v>73</v>
      </c>
      <c r="E23" s="96">
        <v>2293.2</v>
      </c>
      <c r="F23" s="185"/>
      <c r="G23" s="433">
        <f t="shared" si="0"/>
        <v>2293.2</v>
      </c>
      <c r="H23" s="96">
        <v>2293.2</v>
      </c>
      <c r="I23" s="98">
        <v>2293.2</v>
      </c>
    </row>
    <row r="24" spans="1:9" ht="34.5" customHeight="1">
      <c r="A24" s="292" t="s">
        <v>162</v>
      </c>
      <c r="B24" s="53" t="s">
        <v>591</v>
      </c>
      <c r="C24" s="30">
        <v>13</v>
      </c>
      <c r="D24" s="50" t="s">
        <v>73</v>
      </c>
      <c r="E24" s="96">
        <v>684.7</v>
      </c>
      <c r="F24" s="185"/>
      <c r="G24" s="433">
        <f t="shared" si="0"/>
        <v>684.7</v>
      </c>
      <c r="H24" s="96">
        <v>684.7</v>
      </c>
      <c r="I24" s="98">
        <v>684.7</v>
      </c>
    </row>
    <row r="25" spans="1:9" ht="57" customHeight="1">
      <c r="A25" s="292" t="s">
        <v>663</v>
      </c>
      <c r="B25" s="53" t="s">
        <v>591</v>
      </c>
      <c r="C25" s="30">
        <v>13</v>
      </c>
      <c r="D25" s="50" t="s">
        <v>73</v>
      </c>
      <c r="E25" s="96">
        <v>23.5</v>
      </c>
      <c r="F25" s="300"/>
      <c r="G25" s="433">
        <f t="shared" si="0"/>
        <v>23.5</v>
      </c>
      <c r="H25" s="96"/>
      <c r="I25" s="98"/>
    </row>
    <row r="26" spans="1:9" ht="20.25" customHeight="1">
      <c r="A26" s="283" t="s">
        <v>316</v>
      </c>
      <c r="B26" s="49" t="s">
        <v>628</v>
      </c>
      <c r="C26" s="31" t="s">
        <v>592</v>
      </c>
      <c r="D26" s="37"/>
      <c r="E26" s="87">
        <f>SUM(E27)</f>
        <v>8819.1</v>
      </c>
      <c r="F26" s="301">
        <f>SUM(F27:F28)</f>
        <v>0</v>
      </c>
      <c r="G26" s="432">
        <f t="shared" si="0"/>
        <v>8819.1</v>
      </c>
      <c r="H26" s="87">
        <f>SUM(H27)</f>
        <v>8759.4</v>
      </c>
      <c r="I26" s="89">
        <f>SUM(I27)</f>
        <v>8163.8</v>
      </c>
    </row>
    <row r="27" spans="1:9" ht="20.25" customHeight="1">
      <c r="A27" s="286" t="s">
        <v>30</v>
      </c>
      <c r="B27" s="51" t="s">
        <v>628</v>
      </c>
      <c r="C27" s="44" t="s">
        <v>527</v>
      </c>
      <c r="D27" s="52"/>
      <c r="E27" s="293">
        <v>8819.1</v>
      </c>
      <c r="F27" s="294">
        <f>SUM(F28:F29)</f>
        <v>0</v>
      </c>
      <c r="G27" s="434">
        <f>SUM(G28:G29)</f>
        <v>8849.099999999999</v>
      </c>
      <c r="H27" s="296">
        <f>SUM(H29)</f>
        <v>8759.4</v>
      </c>
      <c r="I27" s="297">
        <f>SUM(I29)</f>
        <v>8163.8</v>
      </c>
    </row>
    <row r="28" spans="1:9" ht="38.25" customHeight="1">
      <c r="A28" s="292" t="s">
        <v>982</v>
      </c>
      <c r="B28" s="51" t="s">
        <v>677</v>
      </c>
      <c r="C28" s="44" t="s">
        <v>527</v>
      </c>
      <c r="D28" s="52" t="s">
        <v>412</v>
      </c>
      <c r="E28" s="96">
        <v>39.8</v>
      </c>
      <c r="F28" s="300"/>
      <c r="G28" s="295">
        <f aca="true" t="shared" si="1" ref="G28:G51">SUM(E28+F28)</f>
        <v>39.8</v>
      </c>
      <c r="H28" s="296"/>
      <c r="I28" s="297"/>
    </row>
    <row r="29" spans="1:9" ht="36" customHeight="1">
      <c r="A29" s="292" t="s">
        <v>247</v>
      </c>
      <c r="B29" s="53" t="s">
        <v>628</v>
      </c>
      <c r="C29" s="30" t="s">
        <v>527</v>
      </c>
      <c r="D29" s="50" t="s">
        <v>1086</v>
      </c>
      <c r="E29" s="96">
        <v>8809.3</v>
      </c>
      <c r="F29" s="185"/>
      <c r="G29" s="433">
        <f t="shared" si="1"/>
        <v>8809.3</v>
      </c>
      <c r="H29" s="302">
        <v>8759.4</v>
      </c>
      <c r="I29" s="299">
        <v>8163.8</v>
      </c>
    </row>
    <row r="30" spans="1:9" ht="21" customHeight="1">
      <c r="A30" s="283" t="s">
        <v>308</v>
      </c>
      <c r="B30" s="49" t="s">
        <v>546</v>
      </c>
      <c r="C30" s="31" t="s">
        <v>592</v>
      </c>
      <c r="D30" s="37"/>
      <c r="E30" s="284">
        <f>SUM(E31+E35+E44+E47)</f>
        <v>600263.4</v>
      </c>
      <c r="F30" s="285">
        <f>SUM(F31+F35+F44+F47)</f>
        <v>0</v>
      </c>
      <c r="G30" s="435">
        <f t="shared" si="1"/>
        <v>600263.4</v>
      </c>
      <c r="H30" s="304">
        <f>SUM(H31+H35+H44)</f>
        <v>593408.1</v>
      </c>
      <c r="I30" s="6">
        <f>SUM(I31+I35+I44)</f>
        <v>601252.1</v>
      </c>
    </row>
    <row r="31" spans="1:9" ht="19.5" customHeight="1">
      <c r="A31" s="286" t="s">
        <v>905</v>
      </c>
      <c r="B31" s="51" t="s">
        <v>546</v>
      </c>
      <c r="C31" s="44" t="s">
        <v>591</v>
      </c>
      <c r="D31" s="52"/>
      <c r="E31" s="305">
        <f>SUM(E32)</f>
        <v>3476.6</v>
      </c>
      <c r="F31" s="306">
        <f>SUM(F32)</f>
        <v>0</v>
      </c>
      <c r="G31" s="436">
        <f t="shared" si="1"/>
        <v>3476.6</v>
      </c>
      <c r="H31" s="305">
        <f>SUM(H32)</f>
        <v>3585</v>
      </c>
      <c r="I31" s="289">
        <f>SUM(I32)</f>
        <v>3706</v>
      </c>
    </row>
    <row r="32" spans="1:9" ht="86.25" customHeight="1">
      <c r="A32" s="290" t="s">
        <v>678</v>
      </c>
      <c r="B32" s="53" t="s">
        <v>546</v>
      </c>
      <c r="C32" s="30" t="s">
        <v>591</v>
      </c>
      <c r="D32" s="50" t="s">
        <v>1079</v>
      </c>
      <c r="E32" s="188">
        <f>SUM(E33:E34)</f>
        <v>3476.6</v>
      </c>
      <c r="F32" s="307">
        <f>SUM(F33:F34)</f>
        <v>0</v>
      </c>
      <c r="G32" s="312">
        <f t="shared" si="1"/>
        <v>3476.6</v>
      </c>
      <c r="H32" s="188">
        <f>SUM(H33:H34)</f>
        <v>3585</v>
      </c>
      <c r="I32" s="7">
        <f>SUM(I33:I34)</f>
        <v>3706</v>
      </c>
    </row>
    <row r="33" spans="1:9" ht="50.25" customHeight="1">
      <c r="A33" s="292" t="s">
        <v>690</v>
      </c>
      <c r="B33" s="53" t="s">
        <v>546</v>
      </c>
      <c r="C33" s="30" t="s">
        <v>591</v>
      </c>
      <c r="D33" s="50" t="s">
        <v>1078</v>
      </c>
      <c r="E33" s="188">
        <v>2128</v>
      </c>
      <c r="F33" s="189"/>
      <c r="G33" s="312">
        <f t="shared" si="1"/>
        <v>2128</v>
      </c>
      <c r="H33" s="188">
        <v>2014</v>
      </c>
      <c r="I33" s="7">
        <v>2135</v>
      </c>
    </row>
    <row r="34" spans="1:9" ht="78" customHeight="1">
      <c r="A34" s="290" t="s">
        <v>363</v>
      </c>
      <c r="B34" s="53" t="s">
        <v>546</v>
      </c>
      <c r="C34" s="30" t="s">
        <v>591</v>
      </c>
      <c r="D34" s="50" t="s">
        <v>1078</v>
      </c>
      <c r="E34" s="188">
        <v>1348.6</v>
      </c>
      <c r="F34" s="189"/>
      <c r="G34" s="312">
        <f t="shared" si="1"/>
        <v>1348.6</v>
      </c>
      <c r="H34" s="188">
        <v>1571</v>
      </c>
      <c r="I34" s="7">
        <v>1571</v>
      </c>
    </row>
    <row r="35" spans="1:9" ht="18.75" customHeight="1">
      <c r="A35" s="286" t="s">
        <v>512</v>
      </c>
      <c r="B35" s="51" t="s">
        <v>546</v>
      </c>
      <c r="C35" s="44" t="s">
        <v>593</v>
      </c>
      <c r="D35" s="52"/>
      <c r="E35" s="288">
        <f>SUM(E36+E39)</f>
        <v>545509.7000000001</v>
      </c>
      <c r="F35" s="308">
        <f>SUM(F36+F39)</f>
        <v>0</v>
      </c>
      <c r="G35" s="436">
        <f t="shared" si="1"/>
        <v>545509.7000000001</v>
      </c>
      <c r="H35" s="305">
        <f>SUM(H36+H39)</f>
        <v>582710</v>
      </c>
      <c r="I35" s="289">
        <f>SUM(I36+I39)</f>
        <v>590433</v>
      </c>
    </row>
    <row r="36" spans="1:9" ht="18.75" customHeight="1">
      <c r="A36" s="292" t="s">
        <v>248</v>
      </c>
      <c r="B36" s="53" t="s">
        <v>546</v>
      </c>
      <c r="C36" s="30" t="s">
        <v>593</v>
      </c>
      <c r="D36" s="50">
        <v>5200900</v>
      </c>
      <c r="E36" s="291">
        <f>SUM(E37+E38)</f>
        <v>10586.4</v>
      </c>
      <c r="F36" s="309">
        <f>SUM(F37+F38)</f>
        <v>0</v>
      </c>
      <c r="G36" s="312">
        <f t="shared" si="1"/>
        <v>10586.4</v>
      </c>
      <c r="H36" s="188">
        <f>SUM(H37)</f>
        <v>2135</v>
      </c>
      <c r="I36" s="7">
        <f>SUM(I37)</f>
        <v>2136</v>
      </c>
    </row>
    <row r="37" spans="1:9" ht="38.25" customHeight="1">
      <c r="A37" s="292" t="s">
        <v>262</v>
      </c>
      <c r="B37" s="53" t="s">
        <v>546</v>
      </c>
      <c r="C37" s="30" t="s">
        <v>593</v>
      </c>
      <c r="D37" s="50">
        <v>5200902</v>
      </c>
      <c r="E37" s="188">
        <v>2269</v>
      </c>
      <c r="F37" s="189"/>
      <c r="G37" s="312">
        <f t="shared" si="1"/>
        <v>2269</v>
      </c>
      <c r="H37" s="188">
        <v>2135</v>
      </c>
      <c r="I37" s="7">
        <v>2136</v>
      </c>
    </row>
    <row r="38" spans="1:9" ht="38.25" customHeight="1">
      <c r="A38" s="292" t="s">
        <v>1022</v>
      </c>
      <c r="B38" s="53" t="s">
        <v>546</v>
      </c>
      <c r="C38" s="30" t="s">
        <v>593</v>
      </c>
      <c r="D38" s="50" t="s">
        <v>1023</v>
      </c>
      <c r="E38" s="189">
        <v>8317.4</v>
      </c>
      <c r="F38" s="189"/>
      <c r="G38" s="312">
        <f t="shared" si="1"/>
        <v>8317.4</v>
      </c>
      <c r="H38" s="188"/>
      <c r="I38" s="7"/>
    </row>
    <row r="39" spans="1:9" ht="67.5" customHeight="1">
      <c r="A39" s="290" t="s">
        <v>664</v>
      </c>
      <c r="B39" s="53" t="s">
        <v>546</v>
      </c>
      <c r="C39" s="30" t="s">
        <v>593</v>
      </c>
      <c r="D39" s="50" t="s">
        <v>1080</v>
      </c>
      <c r="E39" s="188">
        <f>SUM(E40+E41+E42+E43)</f>
        <v>534923.3</v>
      </c>
      <c r="F39" s="188">
        <f>SUM(F40+F41+F42+F43)</f>
        <v>0</v>
      </c>
      <c r="G39" s="312">
        <f t="shared" si="1"/>
        <v>534923.3</v>
      </c>
      <c r="H39" s="188">
        <f>SUM(H41:H43)</f>
        <v>580575</v>
      </c>
      <c r="I39" s="7">
        <f>SUM(I41:I43)</f>
        <v>588297</v>
      </c>
    </row>
    <row r="40" spans="1:9" ht="81.75" customHeight="1">
      <c r="A40" s="290" t="s">
        <v>363</v>
      </c>
      <c r="B40" s="53" t="s">
        <v>546</v>
      </c>
      <c r="C40" s="30" t="s">
        <v>593</v>
      </c>
      <c r="D40" s="50" t="s">
        <v>1051</v>
      </c>
      <c r="E40" s="188">
        <v>124.1</v>
      </c>
      <c r="F40" s="309">
        <v>0</v>
      </c>
      <c r="G40" s="312">
        <f t="shared" si="1"/>
        <v>124.1</v>
      </c>
      <c r="H40" s="188"/>
      <c r="I40" s="7"/>
    </row>
    <row r="41" spans="1:9" ht="33.75" customHeight="1">
      <c r="A41" s="292" t="s">
        <v>261</v>
      </c>
      <c r="B41" s="53" t="s">
        <v>546</v>
      </c>
      <c r="C41" s="30" t="s">
        <v>593</v>
      </c>
      <c r="D41" s="50" t="s">
        <v>1051</v>
      </c>
      <c r="E41" s="188">
        <v>532653</v>
      </c>
      <c r="F41" s="189"/>
      <c r="G41" s="312">
        <f t="shared" si="1"/>
        <v>532653</v>
      </c>
      <c r="H41" s="188">
        <v>541346</v>
      </c>
      <c r="I41" s="7">
        <v>549665</v>
      </c>
    </row>
    <row r="42" spans="1:9" ht="33" customHeight="1">
      <c r="A42" s="292" t="s">
        <v>260</v>
      </c>
      <c r="B42" s="53" t="s">
        <v>546</v>
      </c>
      <c r="C42" s="30" t="s">
        <v>593</v>
      </c>
      <c r="D42" s="50" t="s">
        <v>1051</v>
      </c>
      <c r="E42" s="188">
        <v>1139.3</v>
      </c>
      <c r="F42" s="189"/>
      <c r="G42" s="312">
        <f t="shared" si="1"/>
        <v>1139.3</v>
      </c>
      <c r="H42" s="188">
        <v>38146</v>
      </c>
      <c r="I42" s="7">
        <v>37484</v>
      </c>
    </row>
    <row r="43" spans="1:9" ht="33" customHeight="1">
      <c r="A43" s="292" t="s">
        <v>259</v>
      </c>
      <c r="B43" s="53" t="s">
        <v>546</v>
      </c>
      <c r="C43" s="30" t="s">
        <v>593</v>
      </c>
      <c r="D43" s="50" t="s">
        <v>1051</v>
      </c>
      <c r="E43" s="188">
        <v>1006.9</v>
      </c>
      <c r="F43" s="189"/>
      <c r="G43" s="312">
        <f t="shared" si="1"/>
        <v>1006.9</v>
      </c>
      <c r="H43" s="188">
        <v>1083</v>
      </c>
      <c r="I43" s="7">
        <v>1148</v>
      </c>
    </row>
    <row r="44" spans="1:9" ht="20.25" customHeight="1">
      <c r="A44" s="286" t="s">
        <v>950</v>
      </c>
      <c r="B44" s="51" t="s">
        <v>546</v>
      </c>
      <c r="C44" s="44" t="s">
        <v>546</v>
      </c>
      <c r="D44" s="52"/>
      <c r="E44" s="305">
        <f>SUM(E45)</f>
        <v>7113.1</v>
      </c>
      <c r="F44" s="308">
        <f>SUM(F45)</f>
        <v>0</v>
      </c>
      <c r="G44" s="436">
        <f t="shared" si="1"/>
        <v>7113.1</v>
      </c>
      <c r="H44" s="305">
        <f>SUM(H45)</f>
        <v>7113.1</v>
      </c>
      <c r="I44" s="289">
        <f>SUM(I45)</f>
        <v>7113.1</v>
      </c>
    </row>
    <row r="45" spans="1:9" ht="82.5" customHeight="1">
      <c r="A45" s="290" t="s">
        <v>364</v>
      </c>
      <c r="B45" s="53" t="s">
        <v>546</v>
      </c>
      <c r="C45" s="30" t="s">
        <v>546</v>
      </c>
      <c r="D45" s="50" t="s">
        <v>1082</v>
      </c>
      <c r="E45" s="188">
        <f>SUM(E46)</f>
        <v>7113.1</v>
      </c>
      <c r="F45" s="189"/>
      <c r="G45" s="312">
        <f t="shared" si="1"/>
        <v>7113.1</v>
      </c>
      <c r="H45" s="188">
        <f>SUM(H46)</f>
        <v>7113.1</v>
      </c>
      <c r="I45" s="7">
        <f>SUM(I46)</f>
        <v>7113.1</v>
      </c>
    </row>
    <row r="46" spans="1:9" ht="30" customHeight="1">
      <c r="A46" s="292" t="s">
        <v>258</v>
      </c>
      <c r="B46" s="53" t="s">
        <v>546</v>
      </c>
      <c r="C46" s="30" t="s">
        <v>546</v>
      </c>
      <c r="D46" s="50" t="s">
        <v>1081</v>
      </c>
      <c r="E46" s="188">
        <v>7113.1</v>
      </c>
      <c r="F46" s="189"/>
      <c r="G46" s="312">
        <f t="shared" si="1"/>
        <v>7113.1</v>
      </c>
      <c r="H46" s="188">
        <v>7113.1</v>
      </c>
      <c r="I46" s="7">
        <v>7113.1</v>
      </c>
    </row>
    <row r="47" spans="1:9" ht="20.25" customHeight="1">
      <c r="A47" s="310" t="s">
        <v>524</v>
      </c>
      <c r="B47" s="51" t="s">
        <v>546</v>
      </c>
      <c r="C47" s="44" t="s">
        <v>526</v>
      </c>
      <c r="D47" s="52"/>
      <c r="E47" s="311">
        <f>SUM(E48)</f>
        <v>44164</v>
      </c>
      <c r="F47" s="311">
        <f>SUM(F48)</f>
        <v>0</v>
      </c>
      <c r="G47" s="436">
        <f t="shared" si="1"/>
        <v>44164</v>
      </c>
      <c r="H47" s="305"/>
      <c r="I47" s="289"/>
    </row>
    <row r="48" spans="1:9" ht="33" customHeight="1">
      <c r="A48" s="292" t="s">
        <v>260</v>
      </c>
      <c r="B48" s="53" t="s">
        <v>546</v>
      </c>
      <c r="C48" s="30" t="s">
        <v>526</v>
      </c>
      <c r="D48" s="50" t="s">
        <v>498</v>
      </c>
      <c r="E48" s="312">
        <v>44164</v>
      </c>
      <c r="F48" s="189"/>
      <c r="G48" s="312">
        <f t="shared" si="1"/>
        <v>44164</v>
      </c>
      <c r="H48" s="188"/>
      <c r="I48" s="7"/>
    </row>
    <row r="49" spans="1:9" ht="20.25" customHeight="1">
      <c r="A49" s="283" t="s">
        <v>1030</v>
      </c>
      <c r="B49" s="49" t="s">
        <v>526</v>
      </c>
      <c r="C49" s="31" t="s">
        <v>592</v>
      </c>
      <c r="D49" s="37"/>
      <c r="E49" s="304">
        <f>SUM(E50)</f>
        <v>5997.8</v>
      </c>
      <c r="F49" s="186"/>
      <c r="G49" s="435">
        <f t="shared" si="1"/>
        <v>5997.8</v>
      </c>
      <c r="H49" s="304">
        <f>SUM(H50)</f>
        <v>6110.799999999999</v>
      </c>
      <c r="I49" s="6">
        <f>SUM(I50)</f>
        <v>5998</v>
      </c>
    </row>
    <row r="50" spans="1:9" ht="17.25" customHeight="1">
      <c r="A50" s="286" t="s">
        <v>496</v>
      </c>
      <c r="B50" s="53" t="s">
        <v>526</v>
      </c>
      <c r="C50" s="30" t="s">
        <v>628</v>
      </c>
      <c r="D50" s="50"/>
      <c r="E50" s="188">
        <f>SUM(E51)</f>
        <v>5997.8</v>
      </c>
      <c r="F50" s="189"/>
      <c r="G50" s="312">
        <f t="shared" si="1"/>
        <v>5997.8</v>
      </c>
      <c r="H50" s="188">
        <f>SUM(H51)</f>
        <v>6110.799999999999</v>
      </c>
      <c r="I50" s="7">
        <f>SUM(I51)</f>
        <v>5998</v>
      </c>
    </row>
    <row r="51" spans="1:9" ht="34.5" customHeight="1">
      <c r="A51" s="292" t="s">
        <v>249</v>
      </c>
      <c r="B51" s="53" t="s">
        <v>526</v>
      </c>
      <c r="C51" s="30" t="s">
        <v>628</v>
      </c>
      <c r="D51" s="50">
        <v>5201800</v>
      </c>
      <c r="E51" s="188">
        <f>SUM(E52:E53)</f>
        <v>5997.8</v>
      </c>
      <c r="F51" s="189"/>
      <c r="G51" s="312">
        <f t="shared" si="1"/>
        <v>5997.8</v>
      </c>
      <c r="H51" s="188">
        <f>SUM(H52:H53)</f>
        <v>6110.799999999999</v>
      </c>
      <c r="I51" s="7">
        <f>SUM(I52:I53)</f>
        <v>5998</v>
      </c>
    </row>
    <row r="52" spans="1:9" ht="53.25" customHeight="1">
      <c r="A52" s="313" t="s">
        <v>671</v>
      </c>
      <c r="B52" s="140" t="s">
        <v>526</v>
      </c>
      <c r="C52" s="141" t="s">
        <v>628</v>
      </c>
      <c r="D52" s="142">
        <v>5201801</v>
      </c>
      <c r="E52" s="314">
        <v>5047.2</v>
      </c>
      <c r="F52" s="315"/>
      <c r="G52" s="437">
        <f>SUM(E52+F52)</f>
        <v>5047.2</v>
      </c>
      <c r="H52" s="188">
        <v>5047.2</v>
      </c>
      <c r="I52" s="190">
        <v>0</v>
      </c>
    </row>
    <row r="53" spans="1:9" ht="53.25" customHeight="1">
      <c r="A53" s="292" t="s">
        <v>257</v>
      </c>
      <c r="B53" s="53" t="s">
        <v>526</v>
      </c>
      <c r="C53" s="30" t="s">
        <v>628</v>
      </c>
      <c r="D53" s="50">
        <v>5201802</v>
      </c>
      <c r="E53" s="188">
        <v>950.6</v>
      </c>
      <c r="F53" s="189"/>
      <c r="G53" s="312">
        <f>SUM(E53+F53)</f>
        <v>950.6</v>
      </c>
      <c r="H53" s="298">
        <v>1063.6</v>
      </c>
      <c r="I53" s="316">
        <v>5998</v>
      </c>
    </row>
    <row r="54" spans="1:9" ht="21" customHeight="1">
      <c r="A54" s="283" t="s">
        <v>1031</v>
      </c>
      <c r="B54" s="49">
        <v>10</v>
      </c>
      <c r="C54" s="31" t="s">
        <v>592</v>
      </c>
      <c r="D54" s="37"/>
      <c r="E54" s="284">
        <f>SUM(E55+E67+E77)</f>
        <v>149155.19999999998</v>
      </c>
      <c r="F54" s="285">
        <f>SUM(F55+F67+F77)</f>
        <v>2848.1</v>
      </c>
      <c r="G54" s="317">
        <f>SUM(G55+G67+G77)</f>
        <v>152003.3</v>
      </c>
      <c r="H54" s="304">
        <f>SUM(H55+H67+H77)</f>
        <v>178329.90000000002</v>
      </c>
      <c r="I54" s="6">
        <f>SUM(I55+I67+I77)</f>
        <v>176153.8</v>
      </c>
    </row>
    <row r="55" spans="1:9" ht="20.25" customHeight="1">
      <c r="A55" s="286" t="s">
        <v>377</v>
      </c>
      <c r="B55" s="53">
        <v>10</v>
      </c>
      <c r="C55" s="30" t="s">
        <v>594</v>
      </c>
      <c r="D55" s="50"/>
      <c r="E55" s="291">
        <f>SUM(E56+E65)</f>
        <v>57395</v>
      </c>
      <c r="F55" s="309">
        <f>SUM(F56+F65)</f>
        <v>0</v>
      </c>
      <c r="G55" s="318">
        <f>SUM(G56+G65)</f>
        <v>57395</v>
      </c>
      <c r="H55" s="188">
        <f>SUM(H56+H65)</f>
        <v>78402.1</v>
      </c>
      <c r="I55" s="7">
        <f>SUM(I56+I65)</f>
        <v>70421.29999999999</v>
      </c>
    </row>
    <row r="56" spans="1:9" ht="18.75" customHeight="1">
      <c r="A56" s="292" t="s">
        <v>730</v>
      </c>
      <c r="B56" s="53">
        <v>10</v>
      </c>
      <c r="C56" s="30" t="s">
        <v>594</v>
      </c>
      <c r="D56" s="50" t="s">
        <v>255</v>
      </c>
      <c r="E56" s="291">
        <f>SUM(E57+E58+E59+E60+E62)</f>
        <v>57395</v>
      </c>
      <c r="F56" s="309">
        <f>SUM(F57+F58+F59+F60+F62)</f>
        <v>0</v>
      </c>
      <c r="G56" s="318">
        <f>SUM(G57+G58+G59+G60+G62)</f>
        <v>57395</v>
      </c>
      <c r="H56" s="188">
        <f>SUM(H57+H58+H59+H60+H62)</f>
        <v>47288.6</v>
      </c>
      <c r="I56" s="7">
        <f>SUM(I57+I58+I59+I60+I62)</f>
        <v>47086.2</v>
      </c>
    </row>
    <row r="57" spans="1:9" ht="112.5" customHeight="1">
      <c r="A57" s="290" t="s">
        <v>365</v>
      </c>
      <c r="B57" s="53">
        <v>10</v>
      </c>
      <c r="C57" s="30" t="s">
        <v>594</v>
      </c>
      <c r="D57" s="50" t="s">
        <v>665</v>
      </c>
      <c r="E57" s="312">
        <v>3470.6</v>
      </c>
      <c r="F57" s="189"/>
      <c r="G57" s="312">
        <f>SUM(E57:F57)</f>
        <v>3470.6</v>
      </c>
      <c r="H57" s="188"/>
      <c r="I57" s="7"/>
    </row>
    <row r="58" spans="1:9" ht="69" customHeight="1">
      <c r="A58" s="292" t="s">
        <v>1069</v>
      </c>
      <c r="B58" s="53">
        <v>10</v>
      </c>
      <c r="C58" s="30" t="s">
        <v>594</v>
      </c>
      <c r="D58" s="50">
        <v>5053402</v>
      </c>
      <c r="E58" s="312">
        <v>9447.4</v>
      </c>
      <c r="F58" s="189"/>
      <c r="G58" s="312">
        <f aca="true" t="shared" si="2" ref="G58:G79">SUM(E58+F58)</f>
        <v>9447.4</v>
      </c>
      <c r="H58" s="188">
        <v>5700</v>
      </c>
      <c r="I58" s="7">
        <v>5700</v>
      </c>
    </row>
    <row r="59" spans="1:9" ht="51.75" customHeight="1">
      <c r="A59" s="292" t="s">
        <v>1070</v>
      </c>
      <c r="B59" s="53">
        <v>10</v>
      </c>
      <c r="C59" s="30" t="s">
        <v>594</v>
      </c>
      <c r="D59" s="50">
        <v>5053600</v>
      </c>
      <c r="E59" s="188">
        <v>9299</v>
      </c>
      <c r="F59" s="189"/>
      <c r="G59" s="312">
        <f t="shared" si="2"/>
        <v>9299</v>
      </c>
      <c r="H59" s="191">
        <v>2883</v>
      </c>
      <c r="I59" s="190">
        <v>1556.9</v>
      </c>
    </row>
    <row r="60" spans="1:9" ht="70.5" customHeight="1">
      <c r="A60" s="290" t="s">
        <v>719</v>
      </c>
      <c r="B60" s="53">
        <v>10</v>
      </c>
      <c r="C60" s="30" t="s">
        <v>594</v>
      </c>
      <c r="D60" s="50" t="s">
        <v>666</v>
      </c>
      <c r="E60" s="188">
        <v>7000</v>
      </c>
      <c r="F60" s="307"/>
      <c r="G60" s="312">
        <f t="shared" si="2"/>
        <v>7000</v>
      </c>
      <c r="H60" s="188">
        <f>SUM(H61)</f>
        <v>9692</v>
      </c>
      <c r="I60" s="7">
        <f>SUM(I61)</f>
        <v>9930</v>
      </c>
    </row>
    <row r="61" spans="1:9" ht="75" customHeight="1">
      <c r="A61" s="292" t="s">
        <v>1073</v>
      </c>
      <c r="B61" s="53">
        <v>10</v>
      </c>
      <c r="C61" s="30" t="s">
        <v>594</v>
      </c>
      <c r="D61" s="50" t="s">
        <v>666</v>
      </c>
      <c r="E61" s="188">
        <v>7000</v>
      </c>
      <c r="F61" s="189"/>
      <c r="G61" s="312">
        <f t="shared" si="2"/>
        <v>7000</v>
      </c>
      <c r="H61" s="191">
        <v>9692</v>
      </c>
      <c r="I61" s="190">
        <v>9930</v>
      </c>
    </row>
    <row r="62" spans="1:9" ht="84.75" customHeight="1">
      <c r="A62" s="290" t="s">
        <v>720</v>
      </c>
      <c r="B62" s="53">
        <v>10</v>
      </c>
      <c r="C62" s="30" t="s">
        <v>594</v>
      </c>
      <c r="D62" s="50"/>
      <c r="E62" s="188">
        <f>SUM(E63:E64)</f>
        <v>28178</v>
      </c>
      <c r="F62" s="189"/>
      <c r="G62" s="312">
        <f t="shared" si="2"/>
        <v>28178</v>
      </c>
      <c r="H62" s="188">
        <f>SUM(H63:H64)</f>
        <v>29013.6</v>
      </c>
      <c r="I62" s="7">
        <f>SUM(I63:I64)</f>
        <v>29899.3</v>
      </c>
    </row>
    <row r="63" spans="1:9" ht="38.25" customHeight="1">
      <c r="A63" s="292" t="s">
        <v>1074</v>
      </c>
      <c r="B63" s="53">
        <v>10</v>
      </c>
      <c r="C63" s="30" t="s">
        <v>594</v>
      </c>
      <c r="D63" s="50" t="s">
        <v>667</v>
      </c>
      <c r="E63" s="188">
        <v>13919.6</v>
      </c>
      <c r="F63" s="189"/>
      <c r="G63" s="312">
        <f t="shared" si="2"/>
        <v>13919.6</v>
      </c>
      <c r="H63" s="191">
        <v>14755.2</v>
      </c>
      <c r="I63" s="190">
        <v>15640.9</v>
      </c>
    </row>
    <row r="64" spans="1:9" ht="33.75" customHeight="1">
      <c r="A64" s="292" t="s">
        <v>1075</v>
      </c>
      <c r="B64" s="53">
        <v>10</v>
      </c>
      <c r="C64" s="30" t="s">
        <v>594</v>
      </c>
      <c r="D64" s="50" t="s">
        <v>668</v>
      </c>
      <c r="E64" s="188">
        <v>14258.4</v>
      </c>
      <c r="F64" s="189"/>
      <c r="G64" s="312">
        <f t="shared" si="2"/>
        <v>14258.4</v>
      </c>
      <c r="H64" s="188">
        <v>14258.4</v>
      </c>
      <c r="I64" s="7">
        <v>14258.4</v>
      </c>
    </row>
    <row r="65" spans="1:9" ht="34.5" customHeight="1">
      <c r="A65" s="292" t="s">
        <v>375</v>
      </c>
      <c r="B65" s="53">
        <v>10</v>
      </c>
      <c r="C65" s="30" t="s">
        <v>594</v>
      </c>
      <c r="D65" s="50" t="s">
        <v>733</v>
      </c>
      <c r="E65" s="188">
        <f>SUM(E66)</f>
        <v>0</v>
      </c>
      <c r="F65" s="189">
        <v>0</v>
      </c>
      <c r="G65" s="312">
        <f t="shared" si="2"/>
        <v>0</v>
      </c>
      <c r="H65" s="188">
        <f>SUM(H66)</f>
        <v>31113.5</v>
      </c>
      <c r="I65" s="7">
        <f>SUM(I66)</f>
        <v>23335.1</v>
      </c>
    </row>
    <row r="66" spans="1:9" ht="33" customHeight="1">
      <c r="A66" s="292" t="s">
        <v>376</v>
      </c>
      <c r="B66" s="53">
        <v>10</v>
      </c>
      <c r="C66" s="30" t="s">
        <v>594</v>
      </c>
      <c r="D66" s="50" t="s">
        <v>254</v>
      </c>
      <c r="E66" s="188">
        <v>0</v>
      </c>
      <c r="F66" s="189">
        <v>0</v>
      </c>
      <c r="G66" s="312">
        <f t="shared" si="2"/>
        <v>0</v>
      </c>
      <c r="H66" s="191">
        <v>31113.5</v>
      </c>
      <c r="I66" s="190">
        <v>23335.1</v>
      </c>
    </row>
    <row r="67" spans="1:9" ht="18.75" customHeight="1">
      <c r="A67" s="286" t="s">
        <v>1076</v>
      </c>
      <c r="B67" s="51">
        <v>10</v>
      </c>
      <c r="C67" s="44" t="s">
        <v>628</v>
      </c>
      <c r="D67" s="52"/>
      <c r="E67" s="305">
        <f>SUM(E68+E71)</f>
        <v>80194.4</v>
      </c>
      <c r="F67" s="311">
        <f>SUM(F71+F73)</f>
        <v>2848.1</v>
      </c>
      <c r="G67" s="436">
        <f t="shared" si="2"/>
        <v>83042.5</v>
      </c>
      <c r="H67" s="305">
        <f>SUM(H68+H71)</f>
        <v>88718.8</v>
      </c>
      <c r="I67" s="289">
        <f>SUM(I68+I71)</f>
        <v>94523.5</v>
      </c>
    </row>
    <row r="68" spans="1:9" ht="18" customHeight="1">
      <c r="A68" s="292" t="s">
        <v>730</v>
      </c>
      <c r="B68" s="53">
        <v>10</v>
      </c>
      <c r="C68" s="30" t="s">
        <v>628</v>
      </c>
      <c r="D68" s="50">
        <v>5050000</v>
      </c>
      <c r="E68" s="188">
        <f>SUM(E69)</f>
        <v>928.2</v>
      </c>
      <c r="F68" s="189"/>
      <c r="G68" s="312">
        <f t="shared" si="2"/>
        <v>928.2</v>
      </c>
      <c r="H68" s="188">
        <f>SUM(H69)</f>
        <v>685.2</v>
      </c>
      <c r="I68" s="7">
        <f>SUM(I69)</f>
        <v>747.9</v>
      </c>
    </row>
    <row r="69" spans="1:9" ht="33.75" customHeight="1">
      <c r="A69" s="292" t="s">
        <v>1077</v>
      </c>
      <c r="B69" s="53">
        <v>10</v>
      </c>
      <c r="C69" s="30" t="s">
        <v>628</v>
      </c>
      <c r="D69" s="50">
        <v>5050500</v>
      </c>
      <c r="E69" s="188">
        <f>SUM(E70)</f>
        <v>928.2</v>
      </c>
      <c r="F69" s="189"/>
      <c r="G69" s="312">
        <f t="shared" si="2"/>
        <v>928.2</v>
      </c>
      <c r="H69" s="188">
        <f>SUM(H70)</f>
        <v>685.2</v>
      </c>
      <c r="I69" s="7">
        <f>SUM(I70)</f>
        <v>747.9</v>
      </c>
    </row>
    <row r="70" spans="1:9" ht="33.75" customHeight="1">
      <c r="A70" s="292" t="s">
        <v>721</v>
      </c>
      <c r="B70" s="53">
        <v>10</v>
      </c>
      <c r="C70" s="30" t="s">
        <v>628</v>
      </c>
      <c r="D70" s="50">
        <v>5050502</v>
      </c>
      <c r="E70" s="188">
        <v>928.2</v>
      </c>
      <c r="F70" s="189"/>
      <c r="G70" s="312">
        <f t="shared" si="2"/>
        <v>928.2</v>
      </c>
      <c r="H70" s="191">
        <v>685.2</v>
      </c>
      <c r="I70" s="190">
        <v>747.9</v>
      </c>
    </row>
    <row r="71" spans="1:9" ht="22.5" customHeight="1">
      <c r="A71" s="292" t="s">
        <v>564</v>
      </c>
      <c r="B71" s="53">
        <v>10</v>
      </c>
      <c r="C71" s="30" t="s">
        <v>628</v>
      </c>
      <c r="D71" s="50"/>
      <c r="E71" s="291">
        <f>SUM(E72+E75)</f>
        <v>79266.2</v>
      </c>
      <c r="F71" s="309">
        <f>SUM(F72+F75)</f>
        <v>2848.1</v>
      </c>
      <c r="G71" s="312">
        <f t="shared" si="2"/>
        <v>82114.3</v>
      </c>
      <c r="H71" s="191">
        <f>SUM(H72:H75)</f>
        <v>88033.6</v>
      </c>
      <c r="I71" s="190">
        <f>SUM(I72:I75)</f>
        <v>93775.6</v>
      </c>
    </row>
    <row r="72" spans="1:9" ht="93.75" customHeight="1">
      <c r="A72" s="290" t="s">
        <v>722</v>
      </c>
      <c r="B72" s="53">
        <v>10</v>
      </c>
      <c r="C72" s="30" t="s">
        <v>628</v>
      </c>
      <c r="D72" s="50"/>
      <c r="E72" s="188">
        <f>SUM(E73:E74)</f>
        <v>63765.9</v>
      </c>
      <c r="F72" s="307">
        <f>SUM(F73:F74)</f>
        <v>2848.1</v>
      </c>
      <c r="G72" s="312">
        <f t="shared" si="2"/>
        <v>66614</v>
      </c>
      <c r="H72" s="191">
        <v>66032.6</v>
      </c>
      <c r="I72" s="190">
        <v>71774.6</v>
      </c>
    </row>
    <row r="73" spans="1:9" ht="55.5" customHeight="1">
      <c r="A73" s="280" t="s">
        <v>373</v>
      </c>
      <c r="B73" s="53">
        <v>10</v>
      </c>
      <c r="C73" s="30" t="s">
        <v>628</v>
      </c>
      <c r="D73" s="50" t="s">
        <v>256</v>
      </c>
      <c r="E73" s="188">
        <v>59601.6</v>
      </c>
      <c r="F73" s="319"/>
      <c r="G73" s="312">
        <f t="shared" si="2"/>
        <v>59601.6</v>
      </c>
      <c r="H73" s="191"/>
      <c r="I73" s="190"/>
    </row>
    <row r="74" spans="1:9" ht="37.5" customHeight="1">
      <c r="A74" s="280" t="s">
        <v>724</v>
      </c>
      <c r="B74" s="53">
        <v>10</v>
      </c>
      <c r="C74" s="30" t="s">
        <v>628</v>
      </c>
      <c r="D74" s="50" t="s">
        <v>558</v>
      </c>
      <c r="E74" s="188">
        <v>4164.3</v>
      </c>
      <c r="F74" s="319">
        <v>2848.1</v>
      </c>
      <c r="G74" s="312">
        <f t="shared" si="2"/>
        <v>7012.4</v>
      </c>
      <c r="H74" s="191"/>
      <c r="I74" s="190"/>
    </row>
    <row r="75" spans="1:9" ht="72" customHeight="1">
      <c r="A75" s="292" t="s">
        <v>725</v>
      </c>
      <c r="B75" s="53">
        <v>10</v>
      </c>
      <c r="C75" s="30" t="s">
        <v>628</v>
      </c>
      <c r="D75" s="50">
        <v>5201000</v>
      </c>
      <c r="E75" s="188">
        <f>SUM(E76)</f>
        <v>15500.3</v>
      </c>
      <c r="F75" s="307">
        <f>SUM(F76)</f>
        <v>0</v>
      </c>
      <c r="G75" s="312">
        <f t="shared" si="2"/>
        <v>15500.3</v>
      </c>
      <c r="H75" s="188">
        <f>SUM(H76)</f>
        <v>22001</v>
      </c>
      <c r="I75" s="7">
        <f>SUM(I76)</f>
        <v>22001</v>
      </c>
    </row>
    <row r="76" spans="1:9" ht="83.25" customHeight="1">
      <c r="A76" s="290" t="s">
        <v>726</v>
      </c>
      <c r="B76" s="53">
        <v>10</v>
      </c>
      <c r="C76" s="30" t="s">
        <v>628</v>
      </c>
      <c r="D76" s="50">
        <v>5201002</v>
      </c>
      <c r="E76" s="188">
        <v>15500.3</v>
      </c>
      <c r="F76" s="319"/>
      <c r="G76" s="312">
        <f t="shared" si="2"/>
        <v>15500.3</v>
      </c>
      <c r="H76" s="191">
        <v>22001</v>
      </c>
      <c r="I76" s="190">
        <v>22001</v>
      </c>
    </row>
    <row r="77" spans="1:9" ht="18.75" customHeight="1">
      <c r="A77" s="286" t="s">
        <v>1089</v>
      </c>
      <c r="B77" s="51">
        <v>10</v>
      </c>
      <c r="C77" s="44" t="s">
        <v>629</v>
      </c>
      <c r="D77" s="52"/>
      <c r="E77" s="305">
        <f>SUM(E78)</f>
        <v>11565.8</v>
      </c>
      <c r="F77" s="306">
        <f>SUM(F78)</f>
        <v>0</v>
      </c>
      <c r="G77" s="436">
        <f t="shared" si="2"/>
        <v>11565.8</v>
      </c>
      <c r="H77" s="305">
        <f>SUM(H78)</f>
        <v>11209</v>
      </c>
      <c r="I77" s="289">
        <f>SUM(I78)</f>
        <v>11209</v>
      </c>
    </row>
    <row r="78" spans="1:9" ht="97.5" customHeight="1">
      <c r="A78" s="290" t="s">
        <v>727</v>
      </c>
      <c r="B78" s="53">
        <v>10</v>
      </c>
      <c r="C78" s="30" t="s">
        <v>629</v>
      </c>
      <c r="D78" s="50" t="s">
        <v>297</v>
      </c>
      <c r="E78" s="188">
        <v>11565.8</v>
      </c>
      <c r="F78" s="307"/>
      <c r="G78" s="312">
        <f t="shared" si="2"/>
        <v>11565.8</v>
      </c>
      <c r="H78" s="188">
        <f>SUM(H79)</f>
        <v>11209</v>
      </c>
      <c r="I78" s="7">
        <f>SUM(I79)</f>
        <v>11209</v>
      </c>
    </row>
    <row r="79" spans="1:9" ht="19.5" customHeight="1" thickBot="1">
      <c r="A79" s="320" t="s">
        <v>1090</v>
      </c>
      <c r="B79" s="54">
        <v>10</v>
      </c>
      <c r="C79" s="45" t="s">
        <v>629</v>
      </c>
      <c r="D79" s="148" t="s">
        <v>73</v>
      </c>
      <c r="E79" s="321">
        <v>11565.8</v>
      </c>
      <c r="F79" s="322"/>
      <c r="G79" s="438">
        <f t="shared" si="2"/>
        <v>11565.8</v>
      </c>
      <c r="H79" s="321">
        <v>11209</v>
      </c>
      <c r="I79" s="323">
        <v>11209</v>
      </c>
    </row>
    <row r="80" spans="2:9" ht="11.25" customHeight="1">
      <c r="B80" s="46"/>
      <c r="C80" s="46"/>
      <c r="D80" s="46"/>
      <c r="E80" s="59"/>
      <c r="F80" s="59"/>
      <c r="G80" s="59"/>
      <c r="H80" s="324"/>
      <c r="I80" s="324"/>
    </row>
    <row r="81" spans="2:7" ht="15.75">
      <c r="B81" s="46"/>
      <c r="C81" s="46"/>
      <c r="D81" s="46"/>
      <c r="E81" s="59"/>
      <c r="F81" s="59"/>
      <c r="G81" s="59"/>
    </row>
    <row r="82" spans="2:7" ht="15.75">
      <c r="B82" s="46"/>
      <c r="C82" s="46"/>
      <c r="D82" s="46"/>
      <c r="E82" s="59"/>
      <c r="F82" s="59"/>
      <c r="G82" s="59"/>
    </row>
    <row r="83" spans="2:7" ht="15.75">
      <c r="B83" s="46"/>
      <c r="C83" s="46"/>
      <c r="D83" s="46"/>
      <c r="E83" s="59"/>
      <c r="F83" s="59"/>
      <c r="G83" s="59"/>
    </row>
    <row r="84" spans="5:7" ht="15.75">
      <c r="E84" s="59"/>
      <c r="F84" s="59"/>
      <c r="G84" s="59"/>
    </row>
    <row r="85" spans="5:7" ht="15.75">
      <c r="E85" s="59"/>
      <c r="F85" s="59"/>
      <c r="G85" s="59"/>
    </row>
    <row r="86" spans="5:7" ht="15.75">
      <c r="E86" s="59"/>
      <c r="F86" s="59"/>
      <c r="G86" s="59"/>
    </row>
    <row r="87" spans="5:7" ht="15.75">
      <c r="E87" s="59"/>
      <c r="F87" s="59"/>
      <c r="G87" s="59"/>
    </row>
    <row r="88" spans="5:7" ht="15.75">
      <c r="E88" s="59"/>
      <c r="F88" s="59"/>
      <c r="G88" s="59"/>
    </row>
    <row r="89" spans="5:7" ht="15.75">
      <c r="E89" s="59"/>
      <c r="F89" s="59"/>
      <c r="G89" s="59"/>
    </row>
    <row r="90" spans="5:7" ht="15.75">
      <c r="E90" s="59"/>
      <c r="F90" s="59"/>
      <c r="G90" s="59"/>
    </row>
    <row r="91" spans="5:7" ht="15.75">
      <c r="E91" s="59"/>
      <c r="F91" s="59"/>
      <c r="G91" s="59"/>
    </row>
    <row r="92" spans="5:7" ht="15.75">
      <c r="E92" s="59"/>
      <c r="F92" s="59"/>
      <c r="G92" s="59"/>
    </row>
    <row r="93" spans="5:7" ht="15.75">
      <c r="E93" s="59"/>
      <c r="F93" s="59"/>
      <c r="G93" s="59"/>
    </row>
    <row r="94" spans="5:7" ht="15.75">
      <c r="E94" s="59"/>
      <c r="F94" s="59"/>
      <c r="G94" s="59"/>
    </row>
    <row r="95" spans="5:7" ht="15.75">
      <c r="E95" s="59"/>
      <c r="F95" s="59"/>
      <c r="G95" s="59"/>
    </row>
    <row r="96" spans="5:7" ht="15.75">
      <c r="E96" s="59"/>
      <c r="F96" s="59"/>
      <c r="G96" s="59"/>
    </row>
    <row r="97" spans="5:7" ht="15.75">
      <c r="E97" s="59"/>
      <c r="F97" s="59"/>
      <c r="G97" s="59"/>
    </row>
    <row r="98" spans="5:7" ht="15.75">
      <c r="E98" s="59"/>
      <c r="F98" s="59"/>
      <c r="G98" s="59"/>
    </row>
    <row r="99" spans="5:7" ht="15.75">
      <c r="E99" s="59"/>
      <c r="F99" s="59"/>
      <c r="G99" s="59"/>
    </row>
    <row r="100" spans="5:7" ht="15.75">
      <c r="E100" s="59"/>
      <c r="F100" s="59"/>
      <c r="G100" s="59"/>
    </row>
    <row r="101" spans="5:7" ht="15.75">
      <c r="E101" s="59"/>
      <c r="F101" s="59"/>
      <c r="G101" s="59"/>
    </row>
    <row r="102" spans="5:7" ht="15.75">
      <c r="E102" s="59"/>
      <c r="F102" s="59"/>
      <c r="G102" s="59"/>
    </row>
    <row r="103" spans="5:7" ht="15.75">
      <c r="E103" s="59"/>
      <c r="F103" s="59"/>
      <c r="G103" s="59"/>
    </row>
    <row r="104" spans="5:7" ht="15.75">
      <c r="E104" s="59"/>
      <c r="F104" s="59"/>
      <c r="G104" s="59"/>
    </row>
    <row r="105" spans="5:7" ht="15.75">
      <c r="E105" s="59"/>
      <c r="F105" s="59"/>
      <c r="G105" s="59"/>
    </row>
    <row r="106" spans="5:7" ht="15.75">
      <c r="E106" s="59"/>
      <c r="F106" s="59"/>
      <c r="G106" s="59"/>
    </row>
    <row r="107" spans="5:7" ht="15.75">
      <c r="E107" s="59"/>
      <c r="F107" s="59"/>
      <c r="G107" s="59"/>
    </row>
  </sheetData>
  <sheetProtection/>
  <mergeCells count="9">
    <mergeCell ref="A7:I7"/>
    <mergeCell ref="H8:I8"/>
    <mergeCell ref="E9:G9"/>
    <mergeCell ref="A9:A10"/>
    <mergeCell ref="B9:B10"/>
    <mergeCell ref="C9:C10"/>
    <mergeCell ref="D9:D10"/>
    <mergeCell ref="H9:H10"/>
    <mergeCell ref="I9:I10"/>
  </mergeCells>
  <printOptions/>
  <pageMargins left="0.7480314960629921" right="0.1968503937007874" top="0.8267716535433072" bottom="0.7874015748031497" header="0.15748031496062992" footer="0.1968503937007874"/>
  <pageSetup fitToHeight="3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2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63.8515625" style="5" customWidth="1"/>
    <col min="2" max="3" width="5.57421875" style="345" customWidth="1"/>
    <col min="4" max="4" width="5.421875" style="345" customWidth="1"/>
    <col min="5" max="5" width="8.57421875" style="5" customWidth="1"/>
    <col min="6" max="6" width="14.140625" style="5" customWidth="1"/>
    <col min="7" max="7" width="11.8515625" style="5" customWidth="1"/>
    <col min="8" max="8" width="11.421875" style="5" customWidth="1"/>
    <col min="9" max="9" width="12.00390625" style="5" customWidth="1"/>
    <col min="10" max="10" width="12.28125" style="5" customWidth="1"/>
    <col min="11" max="11" width="13.57421875" style="5" customWidth="1"/>
    <col min="12" max="16384" width="9.140625" style="5" customWidth="1"/>
  </cols>
  <sheetData>
    <row r="1" spans="1:9" ht="20.25" customHeight="1">
      <c r="A1" s="4"/>
      <c r="B1" s="14"/>
      <c r="C1" s="14"/>
      <c r="D1" s="14"/>
      <c r="E1" s="4"/>
      <c r="F1" s="4"/>
      <c r="G1" s="4"/>
      <c r="H1" s="4" t="s">
        <v>674</v>
      </c>
      <c r="I1" s="4"/>
    </row>
    <row r="2" spans="1:9" ht="15.75">
      <c r="A2" s="4"/>
      <c r="B2" s="14"/>
      <c r="C2" s="14"/>
      <c r="D2" s="14"/>
      <c r="E2" s="4"/>
      <c r="F2" s="4"/>
      <c r="G2" s="4"/>
      <c r="H2" s="4" t="s">
        <v>599</v>
      </c>
      <c r="I2" s="4"/>
    </row>
    <row r="3" spans="1:9" ht="15.75">
      <c r="A3" s="4"/>
      <c r="B3" s="14"/>
      <c r="C3" s="14"/>
      <c r="D3" s="14"/>
      <c r="E3" s="4"/>
      <c r="F3" s="4"/>
      <c r="G3" s="4"/>
      <c r="H3" s="4" t="s">
        <v>600</v>
      </c>
      <c r="I3" s="4"/>
    </row>
    <row r="4" spans="1:9" ht="15.75">
      <c r="A4" s="4"/>
      <c r="B4" s="14"/>
      <c r="C4" s="14"/>
      <c r="D4" s="14"/>
      <c r="E4" s="4"/>
      <c r="F4" s="4"/>
      <c r="G4" s="4"/>
      <c r="H4" s="4" t="s">
        <v>167</v>
      </c>
      <c r="I4" s="4"/>
    </row>
    <row r="5" spans="1:8" ht="9" customHeight="1">
      <c r="A5" s="4"/>
      <c r="B5" s="14"/>
      <c r="C5" s="14"/>
      <c r="D5" s="14"/>
      <c r="E5" s="4"/>
      <c r="F5" s="4"/>
      <c r="G5" s="4"/>
      <c r="H5" s="4"/>
    </row>
    <row r="6" spans="1:10" ht="27.75" customHeight="1">
      <c r="A6" s="584" t="s">
        <v>661</v>
      </c>
      <c r="B6" s="584"/>
      <c r="C6" s="584"/>
      <c r="D6" s="584"/>
      <c r="E6" s="584"/>
      <c r="F6" s="584"/>
      <c r="G6" s="584"/>
      <c r="H6" s="584"/>
      <c r="I6" s="636"/>
      <c r="J6" s="636"/>
    </row>
    <row r="7" spans="1:10" ht="15" customHeight="1" thickBot="1">
      <c r="A7" s="17"/>
      <c r="B7" s="13"/>
      <c r="C7" s="13"/>
      <c r="D7" s="13"/>
      <c r="E7" s="17"/>
      <c r="F7" s="17"/>
      <c r="G7" s="17"/>
      <c r="H7" s="329"/>
      <c r="I7" s="642" t="s">
        <v>643</v>
      </c>
      <c r="J7" s="643"/>
    </row>
    <row r="8" spans="1:10" s="330" customFormat="1" ht="17.25" customHeight="1">
      <c r="A8" s="632" t="s">
        <v>606</v>
      </c>
      <c r="B8" s="626" t="s">
        <v>1041</v>
      </c>
      <c r="C8" s="626" t="s">
        <v>1042</v>
      </c>
      <c r="D8" s="626" t="s">
        <v>1043</v>
      </c>
      <c r="E8" s="639" t="s">
        <v>1044</v>
      </c>
      <c r="F8" s="639" t="s">
        <v>414</v>
      </c>
      <c r="G8" s="639"/>
      <c r="H8" s="641"/>
      <c r="I8" s="632" t="s">
        <v>641</v>
      </c>
      <c r="J8" s="634" t="s">
        <v>642</v>
      </c>
    </row>
    <row r="9" spans="1:10" s="330" customFormat="1" ht="68.25" customHeight="1" thickBot="1">
      <c r="A9" s="637"/>
      <c r="B9" s="638"/>
      <c r="C9" s="638"/>
      <c r="D9" s="638"/>
      <c r="E9" s="640"/>
      <c r="F9" s="331" t="s">
        <v>586</v>
      </c>
      <c r="G9" s="331" t="s">
        <v>1017</v>
      </c>
      <c r="H9" s="332" t="s">
        <v>1018</v>
      </c>
      <c r="I9" s="633"/>
      <c r="J9" s="635"/>
    </row>
    <row r="10" spans="1:10" ht="21.75" customHeight="1">
      <c r="A10" s="24" t="s">
        <v>1045</v>
      </c>
      <c r="B10" s="39"/>
      <c r="C10" s="39"/>
      <c r="D10" s="39"/>
      <c r="E10" s="29"/>
      <c r="F10" s="326">
        <f>F11+F16+F25+F28+F51+F59+F62+F65</f>
        <v>55103.899999999994</v>
      </c>
      <c r="G10" s="326">
        <f>G11+G16+G25+G28+G51+G59+G62+G65</f>
        <v>1295.1</v>
      </c>
      <c r="H10" s="333">
        <f>H11+H16+H25+H28+H51+H59+H62+H65</f>
        <v>56398.99999999999</v>
      </c>
      <c r="I10" s="327">
        <f>SUM(I11+I25+I28+I51+I62+I16+I22)</f>
        <v>5354.700000000001</v>
      </c>
      <c r="J10" s="145">
        <f>SUM(J11+J25+J28+J51+J62+J16+J22)</f>
        <v>5197.3</v>
      </c>
    </row>
    <row r="11" spans="1:10" ht="30.75" customHeight="1">
      <c r="A11" s="18" t="s">
        <v>1046</v>
      </c>
      <c r="B11" s="38"/>
      <c r="C11" s="38" t="s">
        <v>594</v>
      </c>
      <c r="D11" s="38"/>
      <c r="E11" s="31"/>
      <c r="F11" s="285">
        <f>F12</f>
        <v>12932</v>
      </c>
      <c r="G11" s="186">
        <f>SUM(G12)</f>
        <v>0</v>
      </c>
      <c r="H11" s="334">
        <f aca="true" t="shared" si="0" ref="H11:H18">SUM(F11+G11)</f>
        <v>12932</v>
      </c>
      <c r="I11" s="191"/>
      <c r="J11" s="190"/>
    </row>
    <row r="12" spans="1:10" ht="21" customHeight="1">
      <c r="A12" s="18" t="s">
        <v>103</v>
      </c>
      <c r="B12" s="38" t="s">
        <v>1015</v>
      </c>
      <c r="C12" s="38" t="s">
        <v>594</v>
      </c>
      <c r="D12" s="38" t="s">
        <v>593</v>
      </c>
      <c r="E12" s="31"/>
      <c r="F12" s="285">
        <f>F13</f>
        <v>12932</v>
      </c>
      <c r="G12" s="285">
        <f>SUM(G13+G15)</f>
        <v>0</v>
      </c>
      <c r="H12" s="334">
        <f>SUM(F12+G12)</f>
        <v>12932</v>
      </c>
      <c r="I12" s="191"/>
      <c r="J12" s="190"/>
    </row>
    <row r="13" spans="1:10" ht="19.5" customHeight="1">
      <c r="A13" s="19" t="s">
        <v>1047</v>
      </c>
      <c r="B13" s="36" t="s">
        <v>1015</v>
      </c>
      <c r="C13" s="36" t="s">
        <v>594</v>
      </c>
      <c r="D13" s="36" t="s">
        <v>593</v>
      </c>
      <c r="E13" s="30">
        <v>2020000</v>
      </c>
      <c r="F13" s="309">
        <f>F14</f>
        <v>12932</v>
      </c>
      <c r="G13" s="309">
        <f>SUM(G14)</f>
        <v>0</v>
      </c>
      <c r="H13" s="335">
        <f t="shared" si="0"/>
        <v>12932</v>
      </c>
      <c r="I13" s="191"/>
      <c r="J13" s="190"/>
    </row>
    <row r="14" spans="1:10" ht="66.75" customHeight="1">
      <c r="A14" s="19" t="s">
        <v>305</v>
      </c>
      <c r="B14" s="36" t="s">
        <v>1015</v>
      </c>
      <c r="C14" s="36" t="s">
        <v>594</v>
      </c>
      <c r="D14" s="36" t="s">
        <v>593</v>
      </c>
      <c r="E14" s="30">
        <v>2020100</v>
      </c>
      <c r="F14" s="309">
        <v>12932</v>
      </c>
      <c r="G14" s="189"/>
      <c r="H14" s="335">
        <f t="shared" si="0"/>
        <v>12932</v>
      </c>
      <c r="I14" s="191"/>
      <c r="J14" s="190"/>
    </row>
    <row r="15" spans="1:10" ht="54.75" customHeight="1">
      <c r="A15" s="336" t="s">
        <v>519</v>
      </c>
      <c r="B15" s="36" t="s">
        <v>1015</v>
      </c>
      <c r="C15" s="36" t="s">
        <v>594</v>
      </c>
      <c r="D15" s="187">
        <v>14</v>
      </c>
      <c r="E15" s="30" t="s">
        <v>37</v>
      </c>
      <c r="F15" s="309">
        <v>96.1</v>
      </c>
      <c r="G15" s="189"/>
      <c r="H15" s="335">
        <f t="shared" si="0"/>
        <v>96.1</v>
      </c>
      <c r="I15" s="191"/>
      <c r="J15" s="190"/>
    </row>
    <row r="16" spans="1:10" ht="17.25" customHeight="1">
      <c r="A16" s="18" t="s">
        <v>316</v>
      </c>
      <c r="B16" s="38"/>
      <c r="C16" s="38" t="s">
        <v>628</v>
      </c>
      <c r="D16" s="38"/>
      <c r="E16" s="31"/>
      <c r="F16" s="285">
        <f>SUM(F17+F19+F22)</f>
        <v>7209.5</v>
      </c>
      <c r="G16" s="285">
        <f>SUM(G17+G19)</f>
        <v>1295.1</v>
      </c>
      <c r="H16" s="334">
        <f t="shared" si="0"/>
        <v>8504.6</v>
      </c>
      <c r="I16" s="304"/>
      <c r="J16" s="6"/>
    </row>
    <row r="17" spans="1:10" ht="16.5" customHeight="1">
      <c r="A17" s="328" t="s">
        <v>28</v>
      </c>
      <c r="B17" s="38" t="s">
        <v>1015</v>
      </c>
      <c r="C17" s="38" t="s">
        <v>628</v>
      </c>
      <c r="D17" s="38" t="s">
        <v>591</v>
      </c>
      <c r="E17" s="31"/>
      <c r="F17" s="285">
        <f>SUM(F18)</f>
        <v>1007.3</v>
      </c>
      <c r="G17" s="285">
        <f>SUM(G18)</f>
        <v>1295.1</v>
      </c>
      <c r="H17" s="334">
        <f t="shared" si="0"/>
        <v>2302.3999999999996</v>
      </c>
      <c r="I17" s="304"/>
      <c r="J17" s="6"/>
    </row>
    <row r="18" spans="1:13" ht="30.75" customHeight="1">
      <c r="A18" s="336" t="s">
        <v>29</v>
      </c>
      <c r="B18" s="36" t="s">
        <v>1015</v>
      </c>
      <c r="C18" s="36" t="s">
        <v>628</v>
      </c>
      <c r="D18" s="36" t="s">
        <v>591</v>
      </c>
      <c r="E18" s="30" t="s">
        <v>1060</v>
      </c>
      <c r="F18" s="309">
        <v>1007.3</v>
      </c>
      <c r="G18" s="309">
        <v>1295.1</v>
      </c>
      <c r="H18" s="334">
        <f t="shared" si="0"/>
        <v>2302.3999999999996</v>
      </c>
      <c r="I18" s="304"/>
      <c r="J18" s="6"/>
      <c r="K18" s="338"/>
      <c r="L18" s="338"/>
      <c r="M18" s="338"/>
    </row>
    <row r="19" spans="1:11" ht="21.75" customHeight="1">
      <c r="A19" s="328" t="s">
        <v>28</v>
      </c>
      <c r="B19" s="38" t="s">
        <v>1016</v>
      </c>
      <c r="C19" s="38" t="s">
        <v>628</v>
      </c>
      <c r="D19" s="38" t="s">
        <v>591</v>
      </c>
      <c r="E19" s="31"/>
      <c r="F19" s="285">
        <f>SUM(F20+F21)</f>
        <v>3774.1</v>
      </c>
      <c r="G19" s="285">
        <f>SUM(G20+G21)</f>
        <v>0</v>
      </c>
      <c r="H19" s="334">
        <f>F19+G19</f>
        <v>3774.1</v>
      </c>
      <c r="I19" s="304"/>
      <c r="J19" s="6"/>
      <c r="K19" s="338"/>
    </row>
    <row r="20" spans="1:11" ht="32.25" customHeight="1">
      <c r="A20" s="336" t="s">
        <v>29</v>
      </c>
      <c r="B20" s="36" t="s">
        <v>1016</v>
      </c>
      <c r="C20" s="36" t="s">
        <v>628</v>
      </c>
      <c r="D20" s="36" t="s">
        <v>591</v>
      </c>
      <c r="E20" s="30" t="s">
        <v>1060</v>
      </c>
      <c r="F20" s="309">
        <v>3418.2</v>
      </c>
      <c r="G20" s="309"/>
      <c r="H20" s="335">
        <f>F20+G20</f>
        <v>3418.2</v>
      </c>
      <c r="I20" s="304"/>
      <c r="J20" s="6"/>
      <c r="K20" s="338"/>
    </row>
    <row r="21" spans="1:10" ht="31.5" customHeight="1">
      <c r="A21" s="336" t="s">
        <v>29</v>
      </c>
      <c r="B21" s="36" t="s">
        <v>1016</v>
      </c>
      <c r="C21" s="36" t="s">
        <v>628</v>
      </c>
      <c r="D21" s="36" t="s">
        <v>591</v>
      </c>
      <c r="E21" s="30" t="s">
        <v>947</v>
      </c>
      <c r="F21" s="309">
        <v>355.9</v>
      </c>
      <c r="G21" s="189"/>
      <c r="H21" s="335">
        <f>F21+G21</f>
        <v>355.9</v>
      </c>
      <c r="I21" s="304"/>
      <c r="J21" s="6"/>
    </row>
    <row r="22" spans="1:10" ht="21.75" customHeight="1">
      <c r="A22" s="328" t="s">
        <v>521</v>
      </c>
      <c r="B22" s="38" t="s">
        <v>1015</v>
      </c>
      <c r="C22" s="38" t="s">
        <v>628</v>
      </c>
      <c r="D22" s="38" t="s">
        <v>751</v>
      </c>
      <c r="E22" s="31"/>
      <c r="F22" s="285">
        <f aca="true" t="shared" si="1" ref="F22:H23">F23</f>
        <v>2428.1</v>
      </c>
      <c r="G22" s="285">
        <f t="shared" si="1"/>
        <v>0</v>
      </c>
      <c r="H22" s="334">
        <f t="shared" si="1"/>
        <v>2428.1</v>
      </c>
      <c r="I22" s="191"/>
      <c r="J22" s="190"/>
    </row>
    <row r="23" spans="1:10" ht="19.5" customHeight="1">
      <c r="A23" s="19" t="s">
        <v>310</v>
      </c>
      <c r="B23" s="36" t="s">
        <v>1015</v>
      </c>
      <c r="C23" s="36" t="s">
        <v>628</v>
      </c>
      <c r="D23" s="36" t="s">
        <v>751</v>
      </c>
      <c r="E23" s="30" t="s">
        <v>1003</v>
      </c>
      <c r="F23" s="309">
        <f t="shared" si="1"/>
        <v>2428.1</v>
      </c>
      <c r="G23" s="309">
        <f t="shared" si="1"/>
        <v>0</v>
      </c>
      <c r="H23" s="335">
        <f t="shared" si="1"/>
        <v>2428.1</v>
      </c>
      <c r="I23" s="191"/>
      <c r="J23" s="190"/>
    </row>
    <row r="24" spans="1:10" ht="49.5" customHeight="1">
      <c r="A24" s="336" t="s">
        <v>603</v>
      </c>
      <c r="B24" s="36" t="s">
        <v>1015</v>
      </c>
      <c r="C24" s="36" t="s">
        <v>628</v>
      </c>
      <c r="D24" s="36" t="s">
        <v>751</v>
      </c>
      <c r="E24" s="30" t="s">
        <v>312</v>
      </c>
      <c r="F24" s="309">
        <v>2428.1</v>
      </c>
      <c r="G24" s="309"/>
      <c r="H24" s="335">
        <f>SUM(F24+G24)</f>
        <v>2428.1</v>
      </c>
      <c r="I24" s="191"/>
      <c r="J24" s="190"/>
    </row>
    <row r="25" spans="1:10" ht="19.5" customHeight="1">
      <c r="A25" s="18" t="s">
        <v>306</v>
      </c>
      <c r="B25" s="38" t="s">
        <v>1015</v>
      </c>
      <c r="C25" s="38" t="s">
        <v>527</v>
      </c>
      <c r="D25" s="38"/>
      <c r="E25" s="31"/>
      <c r="F25" s="285">
        <f>F26+F27</f>
        <v>21506.6</v>
      </c>
      <c r="G25" s="186">
        <f>SUM(G27)</f>
        <v>0</v>
      </c>
      <c r="H25" s="334">
        <f>SUM(F25+G25)</f>
        <v>21506.6</v>
      </c>
      <c r="I25" s="325">
        <v>5186.6</v>
      </c>
      <c r="J25" s="303">
        <v>5029.2</v>
      </c>
    </row>
    <row r="26" spans="1:10" ht="33.75" customHeight="1">
      <c r="A26" s="19" t="s">
        <v>307</v>
      </c>
      <c r="B26" s="36" t="s">
        <v>1015</v>
      </c>
      <c r="C26" s="36" t="s">
        <v>527</v>
      </c>
      <c r="D26" s="36" t="s">
        <v>593</v>
      </c>
      <c r="E26" s="30">
        <v>5222100</v>
      </c>
      <c r="F26" s="97">
        <v>5256.2</v>
      </c>
      <c r="G26" s="186"/>
      <c r="H26" s="335">
        <f>SUM(F26+G26)</f>
        <v>5256.2</v>
      </c>
      <c r="I26" s="191">
        <v>5186.6</v>
      </c>
      <c r="J26" s="190">
        <v>5029.2</v>
      </c>
    </row>
    <row r="27" spans="1:10" ht="30.75" customHeight="1">
      <c r="A27" s="19" t="s">
        <v>734</v>
      </c>
      <c r="B27" s="36" t="s">
        <v>1015</v>
      </c>
      <c r="C27" s="36" t="s">
        <v>527</v>
      </c>
      <c r="D27" s="36" t="s">
        <v>593</v>
      </c>
      <c r="E27" s="30" t="s">
        <v>735</v>
      </c>
      <c r="F27" s="97">
        <v>16250.4</v>
      </c>
      <c r="G27" s="189"/>
      <c r="H27" s="335">
        <f>SUM(F27+G27)</f>
        <v>16250.4</v>
      </c>
      <c r="I27" s="191"/>
      <c r="J27" s="190"/>
    </row>
    <row r="28" spans="1:10" ht="18.75" customHeight="1">
      <c r="A28" s="18" t="s">
        <v>308</v>
      </c>
      <c r="B28" s="38"/>
      <c r="C28" s="38" t="s">
        <v>546</v>
      </c>
      <c r="D28" s="38"/>
      <c r="E28" s="31"/>
      <c r="F28" s="285">
        <f>SUM(F31+F29+F45+F41)</f>
        <v>7871.199999999999</v>
      </c>
      <c r="G28" s="285">
        <f>SUM(G31+G29+G45+G41)</f>
        <v>0</v>
      </c>
      <c r="H28" s="334">
        <f>SUM(H31+H29+H45+H41)</f>
        <v>7871.199999999999</v>
      </c>
      <c r="I28" s="304">
        <f>SUM(I31+I29+I45)</f>
        <v>46</v>
      </c>
      <c r="J28" s="6">
        <f>SUM(J31+J29+J45)</f>
        <v>46</v>
      </c>
    </row>
    <row r="29" spans="1:10" ht="18.75" customHeight="1">
      <c r="A29" s="18" t="s">
        <v>905</v>
      </c>
      <c r="B29" s="38" t="s">
        <v>1016</v>
      </c>
      <c r="C29" s="38" t="s">
        <v>546</v>
      </c>
      <c r="D29" s="38" t="s">
        <v>591</v>
      </c>
      <c r="E29" s="31"/>
      <c r="F29" s="285">
        <f>SUM(F30)</f>
        <v>1252</v>
      </c>
      <c r="G29" s="285">
        <f>SUM(G30)</f>
        <v>0</v>
      </c>
      <c r="H29" s="334">
        <f aca="true" t="shared" si="2" ref="H29:H44">SUM(F29+G29)</f>
        <v>1252</v>
      </c>
      <c r="I29" s="191"/>
      <c r="J29" s="190"/>
    </row>
    <row r="30" spans="1:10" ht="31.5" customHeight="1">
      <c r="A30" s="19" t="s">
        <v>394</v>
      </c>
      <c r="B30" s="36" t="s">
        <v>1016</v>
      </c>
      <c r="C30" s="36" t="s">
        <v>546</v>
      </c>
      <c r="D30" s="36" t="s">
        <v>591</v>
      </c>
      <c r="E30" s="30" t="s">
        <v>1078</v>
      </c>
      <c r="F30" s="309">
        <v>1252</v>
      </c>
      <c r="G30" s="186"/>
      <c r="H30" s="335">
        <f t="shared" si="2"/>
        <v>1252</v>
      </c>
      <c r="I30" s="191"/>
      <c r="J30" s="190"/>
    </row>
    <row r="31" spans="1:10" ht="19.5" customHeight="1">
      <c r="A31" s="18" t="s">
        <v>512</v>
      </c>
      <c r="B31" s="36"/>
      <c r="C31" s="38" t="s">
        <v>546</v>
      </c>
      <c r="D31" s="38" t="s">
        <v>593</v>
      </c>
      <c r="E31" s="31"/>
      <c r="F31" s="285">
        <f>SUM(F33+F38+F39+F40+F36)</f>
        <v>4831.2</v>
      </c>
      <c r="G31" s="285">
        <f>SUM(G33+G38+G39+G40+G32)</f>
        <v>0</v>
      </c>
      <c r="H31" s="334">
        <f>SUM(F31+G31)</f>
        <v>4831.2</v>
      </c>
      <c r="I31" s="191"/>
      <c r="J31" s="190"/>
    </row>
    <row r="32" spans="1:10" ht="33.75" customHeight="1">
      <c r="A32" s="19" t="s">
        <v>394</v>
      </c>
      <c r="B32" s="36" t="s">
        <v>1015</v>
      </c>
      <c r="C32" s="36" t="s">
        <v>546</v>
      </c>
      <c r="D32" s="36" t="s">
        <v>593</v>
      </c>
      <c r="E32" s="30" t="s">
        <v>146</v>
      </c>
      <c r="F32" s="97">
        <v>729.5</v>
      </c>
      <c r="G32" s="189"/>
      <c r="H32" s="335">
        <f>SUM(F32+G32)</f>
        <v>729.5</v>
      </c>
      <c r="I32" s="191"/>
      <c r="J32" s="190"/>
    </row>
    <row r="33" spans="1:10" ht="16.5" customHeight="1">
      <c r="A33" s="19" t="s">
        <v>310</v>
      </c>
      <c r="B33" s="36" t="s">
        <v>1016</v>
      </c>
      <c r="C33" s="36" t="s">
        <v>546</v>
      </c>
      <c r="D33" s="36" t="s">
        <v>593</v>
      </c>
      <c r="E33" s="30">
        <v>5220000</v>
      </c>
      <c r="F33" s="97">
        <v>50</v>
      </c>
      <c r="G33" s="186">
        <f>G34+G36</f>
        <v>0</v>
      </c>
      <c r="H33" s="335">
        <f>H34+H36</f>
        <v>791.7</v>
      </c>
      <c r="I33" s="191"/>
      <c r="J33" s="190"/>
    </row>
    <row r="34" spans="1:10" ht="31.5">
      <c r="A34" s="19" t="s">
        <v>281</v>
      </c>
      <c r="B34" s="36" t="s">
        <v>1016</v>
      </c>
      <c r="C34" s="36" t="s">
        <v>546</v>
      </c>
      <c r="D34" s="36" t="s">
        <v>593</v>
      </c>
      <c r="E34" s="30">
        <v>5222800</v>
      </c>
      <c r="F34" s="97">
        <v>50</v>
      </c>
      <c r="G34" s="186"/>
      <c r="H34" s="335">
        <f t="shared" si="2"/>
        <v>50</v>
      </c>
      <c r="I34" s="191"/>
      <c r="J34" s="190"/>
    </row>
    <row r="35" spans="1:10" ht="15.75" customHeight="1">
      <c r="A35" s="19" t="s">
        <v>282</v>
      </c>
      <c r="B35" s="36" t="s">
        <v>1016</v>
      </c>
      <c r="C35" s="36" t="s">
        <v>546</v>
      </c>
      <c r="D35" s="36" t="s">
        <v>593</v>
      </c>
      <c r="E35" s="30">
        <v>5222801</v>
      </c>
      <c r="F35" s="97">
        <v>50</v>
      </c>
      <c r="G35" s="186"/>
      <c r="H35" s="335">
        <f t="shared" si="2"/>
        <v>50</v>
      </c>
      <c r="I35" s="191"/>
      <c r="J35" s="190"/>
    </row>
    <row r="36" spans="1:10" ht="15.75" customHeight="1">
      <c r="A36" s="19" t="s">
        <v>311</v>
      </c>
      <c r="B36" s="36" t="s">
        <v>1016</v>
      </c>
      <c r="C36" s="36" t="s">
        <v>546</v>
      </c>
      <c r="D36" s="36" t="s">
        <v>593</v>
      </c>
      <c r="E36" s="30" t="s">
        <v>207</v>
      </c>
      <c r="F36" s="97">
        <v>741.7</v>
      </c>
      <c r="G36" s="186"/>
      <c r="H36" s="335">
        <f t="shared" si="2"/>
        <v>741.7</v>
      </c>
      <c r="I36" s="191"/>
      <c r="J36" s="190"/>
    </row>
    <row r="37" spans="1:10" ht="15.75" customHeight="1">
      <c r="A37" s="19" t="s">
        <v>280</v>
      </c>
      <c r="B37" s="36" t="s">
        <v>1016</v>
      </c>
      <c r="C37" s="36" t="s">
        <v>546</v>
      </c>
      <c r="D37" s="36" t="s">
        <v>593</v>
      </c>
      <c r="E37" s="30" t="s">
        <v>208</v>
      </c>
      <c r="F37" s="97">
        <v>741.7</v>
      </c>
      <c r="G37" s="186"/>
      <c r="H37" s="335">
        <f t="shared" si="2"/>
        <v>741.7</v>
      </c>
      <c r="I37" s="191"/>
      <c r="J37" s="190"/>
    </row>
    <row r="38" spans="1:10" ht="31.5">
      <c r="A38" s="19" t="s">
        <v>394</v>
      </c>
      <c r="B38" s="36" t="s">
        <v>1016</v>
      </c>
      <c r="C38" s="36" t="s">
        <v>546</v>
      </c>
      <c r="D38" s="36" t="s">
        <v>593</v>
      </c>
      <c r="E38" s="30" t="s">
        <v>1051</v>
      </c>
      <c r="F38" s="97">
        <v>3479.1</v>
      </c>
      <c r="G38" s="189"/>
      <c r="H38" s="335">
        <f t="shared" si="2"/>
        <v>3479.1</v>
      </c>
      <c r="I38" s="191"/>
      <c r="J38" s="190"/>
    </row>
    <row r="39" spans="1:10" ht="31.5">
      <c r="A39" s="19" t="s">
        <v>394</v>
      </c>
      <c r="B39" s="36" t="s">
        <v>1016</v>
      </c>
      <c r="C39" s="36" t="s">
        <v>546</v>
      </c>
      <c r="D39" s="36" t="s">
        <v>593</v>
      </c>
      <c r="E39" s="30" t="s">
        <v>146</v>
      </c>
      <c r="F39" s="97">
        <v>500</v>
      </c>
      <c r="G39" s="189"/>
      <c r="H39" s="335">
        <f t="shared" si="2"/>
        <v>500</v>
      </c>
      <c r="I39" s="191"/>
      <c r="J39" s="190"/>
    </row>
    <row r="40" spans="1:10" ht="31.5">
      <c r="A40" s="19" t="s">
        <v>394</v>
      </c>
      <c r="B40" s="36" t="s">
        <v>1035</v>
      </c>
      <c r="C40" s="36" t="s">
        <v>546</v>
      </c>
      <c r="D40" s="36" t="s">
        <v>593</v>
      </c>
      <c r="E40" s="30" t="s">
        <v>146</v>
      </c>
      <c r="F40" s="97">
        <v>60.4</v>
      </c>
      <c r="G40" s="189"/>
      <c r="H40" s="335">
        <f t="shared" si="2"/>
        <v>60.4</v>
      </c>
      <c r="I40" s="191"/>
      <c r="J40" s="190"/>
    </row>
    <row r="41" spans="1:10" ht="15.75">
      <c r="A41" s="328" t="s">
        <v>950</v>
      </c>
      <c r="B41" s="36" t="s">
        <v>1016</v>
      </c>
      <c r="C41" s="36" t="s">
        <v>546</v>
      </c>
      <c r="D41" s="36" t="s">
        <v>546</v>
      </c>
      <c r="E41" s="30"/>
      <c r="F41" s="186">
        <f>F42+F43+F44</f>
        <v>1211.1</v>
      </c>
      <c r="G41" s="186">
        <f>G42+G43+G44</f>
        <v>0</v>
      </c>
      <c r="H41" s="334">
        <f t="shared" si="2"/>
        <v>1211.1</v>
      </c>
      <c r="I41" s="191"/>
      <c r="J41" s="190"/>
    </row>
    <row r="42" spans="1:10" ht="23.25" customHeight="1">
      <c r="A42" s="336" t="s">
        <v>847</v>
      </c>
      <c r="B42" s="36" t="s">
        <v>1016</v>
      </c>
      <c r="C42" s="36" t="s">
        <v>546</v>
      </c>
      <c r="D42" s="36" t="s">
        <v>546</v>
      </c>
      <c r="E42" s="30" t="s">
        <v>849</v>
      </c>
      <c r="F42" s="97">
        <v>144.6</v>
      </c>
      <c r="G42" s="189"/>
      <c r="H42" s="335">
        <f t="shared" si="2"/>
        <v>144.6</v>
      </c>
      <c r="I42" s="191"/>
      <c r="J42" s="190"/>
    </row>
    <row r="43" spans="1:10" ht="48" customHeight="1">
      <c r="A43" s="336" t="s">
        <v>411</v>
      </c>
      <c r="B43" s="36" t="s">
        <v>1016</v>
      </c>
      <c r="C43" s="36" t="s">
        <v>546</v>
      </c>
      <c r="D43" s="36" t="s">
        <v>546</v>
      </c>
      <c r="E43" s="30" t="s">
        <v>37</v>
      </c>
      <c r="F43" s="97">
        <v>200</v>
      </c>
      <c r="G43" s="189"/>
      <c r="H43" s="335">
        <f t="shared" si="2"/>
        <v>200</v>
      </c>
      <c r="I43" s="191"/>
      <c r="J43" s="190"/>
    </row>
    <row r="44" spans="1:10" ht="31.5">
      <c r="A44" s="19" t="s">
        <v>394</v>
      </c>
      <c r="B44" s="36" t="s">
        <v>1016</v>
      </c>
      <c r="C44" s="36" t="s">
        <v>546</v>
      </c>
      <c r="D44" s="36" t="s">
        <v>546</v>
      </c>
      <c r="E44" s="30" t="s">
        <v>148</v>
      </c>
      <c r="F44" s="97">
        <v>866.5</v>
      </c>
      <c r="G44" s="189"/>
      <c r="H44" s="335">
        <f t="shared" si="2"/>
        <v>866.5</v>
      </c>
      <c r="I44" s="191"/>
      <c r="J44" s="190"/>
    </row>
    <row r="45" spans="1:10" ht="15.75">
      <c r="A45" s="18" t="s">
        <v>309</v>
      </c>
      <c r="B45" s="38" t="s">
        <v>1016</v>
      </c>
      <c r="C45" s="38" t="s">
        <v>546</v>
      </c>
      <c r="D45" s="38" t="s">
        <v>526</v>
      </c>
      <c r="E45" s="31"/>
      <c r="F45" s="285">
        <f>SUM(F46+F49)</f>
        <v>576.9</v>
      </c>
      <c r="G45" s="285">
        <f aca="true" t="shared" si="3" ref="F45:J47">SUM(G46)</f>
        <v>0</v>
      </c>
      <c r="H45" s="334">
        <f t="shared" si="3"/>
        <v>576.9</v>
      </c>
      <c r="I45" s="304">
        <f t="shared" si="3"/>
        <v>46</v>
      </c>
      <c r="J45" s="6">
        <f t="shared" si="3"/>
        <v>46</v>
      </c>
    </row>
    <row r="46" spans="1:10" ht="18" customHeight="1">
      <c r="A46" s="19" t="s">
        <v>310</v>
      </c>
      <c r="B46" s="36" t="s">
        <v>1016</v>
      </c>
      <c r="C46" s="36" t="s">
        <v>546</v>
      </c>
      <c r="D46" s="36" t="s">
        <v>526</v>
      </c>
      <c r="E46" s="30">
        <v>5220000</v>
      </c>
      <c r="F46" s="309">
        <f t="shared" si="3"/>
        <v>438.4</v>
      </c>
      <c r="G46" s="309"/>
      <c r="H46" s="335">
        <f>SUM(H47+H49)</f>
        <v>576.9</v>
      </c>
      <c r="I46" s="188">
        <f t="shared" si="3"/>
        <v>46</v>
      </c>
      <c r="J46" s="7">
        <f t="shared" si="3"/>
        <v>46</v>
      </c>
    </row>
    <row r="47" spans="1:10" ht="18.75" customHeight="1">
      <c r="A47" s="19" t="s">
        <v>311</v>
      </c>
      <c r="B47" s="36" t="s">
        <v>1016</v>
      </c>
      <c r="C47" s="36" t="s">
        <v>546</v>
      </c>
      <c r="D47" s="36" t="s">
        <v>526</v>
      </c>
      <c r="E47" s="30">
        <v>5225600</v>
      </c>
      <c r="F47" s="309">
        <f t="shared" si="3"/>
        <v>438.4</v>
      </c>
      <c r="G47" s="309">
        <f t="shared" si="3"/>
        <v>0</v>
      </c>
      <c r="H47" s="335">
        <f t="shared" si="3"/>
        <v>438.4</v>
      </c>
      <c r="I47" s="188">
        <f t="shared" si="3"/>
        <v>46</v>
      </c>
      <c r="J47" s="7">
        <f t="shared" si="3"/>
        <v>46</v>
      </c>
    </row>
    <row r="48" spans="1:10" ht="18" customHeight="1">
      <c r="A48" s="19" t="s">
        <v>280</v>
      </c>
      <c r="B48" s="36" t="s">
        <v>1016</v>
      </c>
      <c r="C48" s="36" t="s">
        <v>546</v>
      </c>
      <c r="D48" s="36" t="s">
        <v>526</v>
      </c>
      <c r="E48" s="30">
        <v>5225601</v>
      </c>
      <c r="F48" s="309">
        <v>438.4</v>
      </c>
      <c r="G48" s="189"/>
      <c r="H48" s="335">
        <f aca="true" t="shared" si="4" ref="H48:H64">SUM(F48+G48)</f>
        <v>438.4</v>
      </c>
      <c r="I48" s="191">
        <v>46</v>
      </c>
      <c r="J48" s="190">
        <v>46</v>
      </c>
    </row>
    <row r="49" spans="1:10" ht="32.25" customHeight="1">
      <c r="A49" s="336" t="s">
        <v>405</v>
      </c>
      <c r="B49" s="36" t="s">
        <v>1016</v>
      </c>
      <c r="C49" s="36" t="s">
        <v>546</v>
      </c>
      <c r="D49" s="36" t="s">
        <v>526</v>
      </c>
      <c r="E49" s="30" t="s">
        <v>408</v>
      </c>
      <c r="F49" s="309">
        <f>F50</f>
        <v>138.5</v>
      </c>
      <c r="G49" s="189"/>
      <c r="H49" s="335">
        <f t="shared" si="4"/>
        <v>138.5</v>
      </c>
      <c r="I49" s="191"/>
      <c r="J49" s="190"/>
    </row>
    <row r="50" spans="1:10" ht="21" customHeight="1">
      <c r="A50" s="336" t="s">
        <v>406</v>
      </c>
      <c r="B50" s="36" t="s">
        <v>1016</v>
      </c>
      <c r="C50" s="36" t="s">
        <v>546</v>
      </c>
      <c r="D50" s="36" t="s">
        <v>526</v>
      </c>
      <c r="E50" s="30" t="s">
        <v>407</v>
      </c>
      <c r="F50" s="309">
        <v>138.5</v>
      </c>
      <c r="G50" s="189"/>
      <c r="H50" s="335">
        <f t="shared" si="4"/>
        <v>138.5</v>
      </c>
      <c r="I50" s="191"/>
      <c r="J50" s="190"/>
    </row>
    <row r="51" spans="1:10" ht="19.5" customHeight="1">
      <c r="A51" s="18" t="s">
        <v>313</v>
      </c>
      <c r="B51" s="38"/>
      <c r="C51" s="38" t="s">
        <v>545</v>
      </c>
      <c r="D51" s="38"/>
      <c r="E51" s="31"/>
      <c r="F51" s="285">
        <f>SUM(F52)</f>
        <v>3228.6</v>
      </c>
      <c r="G51" s="285">
        <f>SUM(G52)</f>
        <v>0</v>
      </c>
      <c r="H51" s="334">
        <f t="shared" si="4"/>
        <v>3228.6</v>
      </c>
      <c r="I51" s="304">
        <f>SUM(I52)</f>
        <v>122.1</v>
      </c>
      <c r="J51" s="6">
        <f>SUM(J52)</f>
        <v>122.1</v>
      </c>
    </row>
    <row r="52" spans="1:10" ht="19.5" customHeight="1">
      <c r="A52" s="18" t="s">
        <v>975</v>
      </c>
      <c r="B52" s="38" t="s">
        <v>1015</v>
      </c>
      <c r="C52" s="38" t="s">
        <v>545</v>
      </c>
      <c r="D52" s="38" t="s">
        <v>591</v>
      </c>
      <c r="E52" s="31"/>
      <c r="F52" s="285">
        <f>SUM(F53+F56+F57)</f>
        <v>3228.6</v>
      </c>
      <c r="G52" s="285">
        <f>SUM(G53+G56+G57)</f>
        <v>0</v>
      </c>
      <c r="H52" s="334">
        <f t="shared" si="4"/>
        <v>3228.6</v>
      </c>
      <c r="I52" s="304">
        <f>SUM(I53+I56+I57)</f>
        <v>122.1</v>
      </c>
      <c r="J52" s="6">
        <f>SUM(J53+J56+J57)</f>
        <v>122.1</v>
      </c>
    </row>
    <row r="53" spans="1:10" ht="17.25" customHeight="1">
      <c r="A53" s="19" t="s">
        <v>310</v>
      </c>
      <c r="B53" s="36" t="s">
        <v>1015</v>
      </c>
      <c r="C53" s="36" t="s">
        <v>545</v>
      </c>
      <c r="D53" s="36" t="s">
        <v>591</v>
      </c>
      <c r="E53" s="30">
        <v>5220000</v>
      </c>
      <c r="F53" s="309">
        <f>SUM(F54)</f>
        <v>45</v>
      </c>
      <c r="G53" s="309">
        <f>SUM(G54)</f>
        <v>0</v>
      </c>
      <c r="H53" s="335">
        <f t="shared" si="4"/>
        <v>45</v>
      </c>
      <c r="I53" s="191"/>
      <c r="J53" s="190"/>
    </row>
    <row r="54" spans="1:10" ht="31.5">
      <c r="A54" s="19" t="s">
        <v>281</v>
      </c>
      <c r="B54" s="36" t="s">
        <v>1015</v>
      </c>
      <c r="C54" s="36" t="s">
        <v>545</v>
      </c>
      <c r="D54" s="36" t="s">
        <v>591</v>
      </c>
      <c r="E54" s="30">
        <v>5222800</v>
      </c>
      <c r="F54" s="97">
        <f>SUM(F55)</f>
        <v>45</v>
      </c>
      <c r="G54" s="97">
        <f>SUM(G55)</f>
        <v>0</v>
      </c>
      <c r="H54" s="335">
        <f t="shared" si="4"/>
        <v>45</v>
      </c>
      <c r="I54" s="191"/>
      <c r="J54" s="190"/>
    </row>
    <row r="55" spans="1:10" ht="17.25" customHeight="1">
      <c r="A55" s="19" t="s">
        <v>283</v>
      </c>
      <c r="B55" s="36" t="s">
        <v>1015</v>
      </c>
      <c r="C55" s="36" t="s">
        <v>545</v>
      </c>
      <c r="D55" s="36" t="s">
        <v>591</v>
      </c>
      <c r="E55" s="30">
        <v>5222806</v>
      </c>
      <c r="F55" s="97">
        <v>45</v>
      </c>
      <c r="G55" s="189"/>
      <c r="H55" s="335">
        <f t="shared" si="4"/>
        <v>45</v>
      </c>
      <c r="I55" s="191"/>
      <c r="J55" s="190"/>
    </row>
    <row r="56" spans="1:10" ht="31.5" customHeight="1">
      <c r="A56" s="19" t="s">
        <v>394</v>
      </c>
      <c r="B56" s="36" t="s">
        <v>1015</v>
      </c>
      <c r="C56" s="36" t="s">
        <v>545</v>
      </c>
      <c r="D56" s="36" t="s">
        <v>591</v>
      </c>
      <c r="E56" s="30" t="s">
        <v>147</v>
      </c>
      <c r="F56" s="309">
        <v>3061.5</v>
      </c>
      <c r="G56" s="189"/>
      <c r="H56" s="335">
        <f t="shared" si="4"/>
        <v>3061.5</v>
      </c>
      <c r="I56" s="191"/>
      <c r="J56" s="190"/>
    </row>
    <row r="57" spans="1:10" ht="31.5" customHeight="1">
      <c r="A57" s="19" t="s">
        <v>314</v>
      </c>
      <c r="B57" s="36" t="s">
        <v>1015</v>
      </c>
      <c r="C57" s="36" t="s">
        <v>545</v>
      </c>
      <c r="D57" s="36" t="s">
        <v>591</v>
      </c>
      <c r="E57" s="30">
        <v>4500000</v>
      </c>
      <c r="F57" s="309">
        <v>122.1</v>
      </c>
      <c r="G57" s="189"/>
      <c r="H57" s="335">
        <f t="shared" si="4"/>
        <v>122.1</v>
      </c>
      <c r="I57" s="188">
        <v>122.1</v>
      </c>
      <c r="J57" s="7">
        <v>122.1</v>
      </c>
    </row>
    <row r="58" spans="1:10" ht="48.75" customHeight="1">
      <c r="A58" s="19" t="s">
        <v>315</v>
      </c>
      <c r="B58" s="36" t="s">
        <v>1015</v>
      </c>
      <c r="C58" s="36" t="s">
        <v>545</v>
      </c>
      <c r="D58" s="36" t="s">
        <v>591</v>
      </c>
      <c r="E58" s="30">
        <v>4500600</v>
      </c>
      <c r="F58" s="309">
        <v>122.1</v>
      </c>
      <c r="G58" s="189"/>
      <c r="H58" s="335">
        <f t="shared" si="4"/>
        <v>122.1</v>
      </c>
      <c r="I58" s="188">
        <v>122.1</v>
      </c>
      <c r="J58" s="7">
        <v>122.1</v>
      </c>
    </row>
    <row r="59" spans="1:10" ht="21.75" customHeight="1">
      <c r="A59" s="18" t="s">
        <v>1030</v>
      </c>
      <c r="B59" s="38"/>
      <c r="C59" s="38" t="s">
        <v>526</v>
      </c>
      <c r="D59" s="38"/>
      <c r="E59" s="31"/>
      <c r="F59" s="309"/>
      <c r="G59" s="186">
        <f>G60</f>
        <v>0</v>
      </c>
      <c r="H59" s="334">
        <f>F59+G59</f>
        <v>0</v>
      </c>
      <c r="I59" s="188"/>
      <c r="J59" s="7"/>
    </row>
    <row r="60" spans="1:10" ht="14.25" customHeight="1">
      <c r="A60" s="339" t="s">
        <v>845</v>
      </c>
      <c r="B60" s="38" t="s">
        <v>1015</v>
      </c>
      <c r="C60" s="38" t="s">
        <v>526</v>
      </c>
      <c r="D60" s="38" t="s">
        <v>591</v>
      </c>
      <c r="E60" s="31"/>
      <c r="F60" s="309"/>
      <c r="G60" s="186">
        <f>G61</f>
        <v>0</v>
      </c>
      <c r="H60" s="334">
        <f>F60+G60</f>
        <v>0</v>
      </c>
      <c r="I60" s="188"/>
      <c r="J60" s="7"/>
    </row>
    <row r="61" spans="1:10" ht="33" customHeight="1">
      <c r="A61" s="19" t="s">
        <v>394</v>
      </c>
      <c r="B61" s="36" t="s">
        <v>1015</v>
      </c>
      <c r="C61" s="36" t="s">
        <v>526</v>
      </c>
      <c r="D61" s="36" t="s">
        <v>591</v>
      </c>
      <c r="E61" s="30" t="s">
        <v>662</v>
      </c>
      <c r="F61" s="309">
        <v>1624.9</v>
      </c>
      <c r="G61" s="189"/>
      <c r="H61" s="335">
        <f>F61+G61</f>
        <v>1624.9</v>
      </c>
      <c r="I61" s="188"/>
      <c r="J61" s="7"/>
    </row>
    <row r="62" spans="1:10" ht="21" customHeight="1">
      <c r="A62" s="18" t="s">
        <v>1032</v>
      </c>
      <c r="B62" s="38"/>
      <c r="C62" s="38" t="s">
        <v>630</v>
      </c>
      <c r="D62" s="38"/>
      <c r="E62" s="31"/>
      <c r="F62" s="285">
        <f>SUM(F63)</f>
        <v>2356</v>
      </c>
      <c r="G62" s="285">
        <f>SUM(G63)</f>
        <v>0</v>
      </c>
      <c r="H62" s="334">
        <f t="shared" si="4"/>
        <v>2356</v>
      </c>
      <c r="I62" s="191"/>
      <c r="J62" s="190"/>
    </row>
    <row r="63" spans="1:10" ht="21" customHeight="1">
      <c r="A63" s="18" t="s">
        <v>1106</v>
      </c>
      <c r="B63" s="38" t="s">
        <v>1035</v>
      </c>
      <c r="C63" s="38" t="s">
        <v>630</v>
      </c>
      <c r="D63" s="38" t="s">
        <v>591</v>
      </c>
      <c r="E63" s="263"/>
      <c r="F63" s="285">
        <f>SUM(F64)</f>
        <v>2356</v>
      </c>
      <c r="G63" s="285">
        <f>SUM(G64)</f>
        <v>0</v>
      </c>
      <c r="H63" s="334">
        <f t="shared" si="4"/>
        <v>2356</v>
      </c>
      <c r="I63" s="191"/>
      <c r="J63" s="190"/>
    </row>
    <row r="64" spans="1:10" ht="30" customHeight="1">
      <c r="A64" s="19" t="s">
        <v>394</v>
      </c>
      <c r="B64" s="36" t="s">
        <v>1035</v>
      </c>
      <c r="C64" s="36" t="s">
        <v>630</v>
      </c>
      <c r="D64" s="36" t="s">
        <v>591</v>
      </c>
      <c r="E64" s="337">
        <v>4829900</v>
      </c>
      <c r="F64" s="309">
        <v>2356</v>
      </c>
      <c r="G64" s="189"/>
      <c r="H64" s="335">
        <f t="shared" si="4"/>
        <v>2356</v>
      </c>
      <c r="I64" s="191"/>
      <c r="J64" s="190"/>
    </row>
    <row r="65" spans="1:10" s="340" customFormat="1" ht="21" customHeight="1">
      <c r="A65" s="18" t="s">
        <v>986</v>
      </c>
      <c r="B65" s="38" t="s">
        <v>1015</v>
      </c>
      <c r="C65" s="38" t="s">
        <v>751</v>
      </c>
      <c r="D65" s="38"/>
      <c r="E65" s="31"/>
      <c r="F65" s="285"/>
      <c r="G65" s="186">
        <f>G66</f>
        <v>0</v>
      </c>
      <c r="H65" s="334">
        <f>F65+G65</f>
        <v>0</v>
      </c>
      <c r="I65" s="304"/>
      <c r="J65" s="6"/>
    </row>
    <row r="66" spans="1:10" s="340" customFormat="1" ht="20.25" customHeight="1">
      <c r="A66" s="328" t="s">
        <v>1166</v>
      </c>
      <c r="B66" s="38" t="s">
        <v>1015</v>
      </c>
      <c r="C66" s="38" t="s">
        <v>751</v>
      </c>
      <c r="D66" s="38" t="s">
        <v>593</v>
      </c>
      <c r="E66" s="31"/>
      <c r="F66" s="285"/>
      <c r="G66" s="186">
        <f>G67</f>
        <v>0</v>
      </c>
      <c r="H66" s="334">
        <f>F66+G66</f>
        <v>0</v>
      </c>
      <c r="I66" s="304"/>
      <c r="J66" s="6"/>
    </row>
    <row r="67" spans="1:10" ht="33" customHeight="1" thickBot="1">
      <c r="A67" s="341" t="s">
        <v>394</v>
      </c>
      <c r="B67" s="40" t="s">
        <v>1015</v>
      </c>
      <c r="C67" s="40" t="s">
        <v>751</v>
      </c>
      <c r="D67" s="40" t="s">
        <v>593</v>
      </c>
      <c r="E67" s="45" t="s">
        <v>660</v>
      </c>
      <c r="F67" s="342">
        <v>500</v>
      </c>
      <c r="G67" s="322"/>
      <c r="H67" s="343">
        <f>F67+G67</f>
        <v>500</v>
      </c>
      <c r="I67" s="321"/>
      <c r="J67" s="323"/>
    </row>
    <row r="68" spans="1:10" ht="15.75">
      <c r="A68" s="4"/>
      <c r="B68" s="14"/>
      <c r="C68" s="14"/>
      <c r="D68" s="14"/>
      <c r="E68" s="4"/>
      <c r="F68" s="344"/>
      <c r="G68" s="344"/>
      <c r="H68" s="344"/>
      <c r="I68" s="344"/>
      <c r="J68" s="344"/>
    </row>
    <row r="69" spans="1:10" ht="15.75">
      <c r="A69" s="4"/>
      <c r="B69" s="14"/>
      <c r="C69" s="14"/>
      <c r="D69" s="14"/>
      <c r="E69" s="4"/>
      <c r="F69" s="344"/>
      <c r="G69" s="344"/>
      <c r="H69" s="344"/>
      <c r="I69" s="344"/>
      <c r="J69" s="344"/>
    </row>
    <row r="70" spans="1:10" ht="15.75">
      <c r="A70" s="4"/>
      <c r="B70" s="14"/>
      <c r="C70" s="14"/>
      <c r="D70" s="14"/>
      <c r="E70" s="4"/>
      <c r="F70" s="344"/>
      <c r="G70" s="344"/>
      <c r="H70" s="344"/>
      <c r="I70" s="344"/>
      <c r="J70" s="344"/>
    </row>
    <row r="71" spans="1:10" ht="15.75">
      <c r="A71" s="4"/>
      <c r="B71" s="14"/>
      <c r="C71" s="14"/>
      <c r="D71" s="14"/>
      <c r="E71" s="4"/>
      <c r="F71" s="344"/>
      <c r="G71" s="344"/>
      <c r="H71" s="344"/>
      <c r="I71" s="344"/>
      <c r="J71" s="344"/>
    </row>
    <row r="72" spans="1:10" ht="15.75">
      <c r="A72" s="4"/>
      <c r="B72" s="14"/>
      <c r="C72" s="14"/>
      <c r="D72" s="14"/>
      <c r="E72" s="4"/>
      <c r="F72" s="344"/>
      <c r="G72" s="344"/>
      <c r="H72" s="344"/>
      <c r="I72" s="344"/>
      <c r="J72" s="344"/>
    </row>
    <row r="73" spans="1:10" ht="15.75">
      <c r="A73" s="4"/>
      <c r="B73" s="14"/>
      <c r="C73" s="14"/>
      <c r="D73" s="14"/>
      <c r="E73" s="4"/>
      <c r="F73" s="344"/>
      <c r="G73" s="344"/>
      <c r="H73" s="344"/>
      <c r="I73" s="338"/>
      <c r="J73" s="338"/>
    </row>
    <row r="74" spans="1:10" ht="15.75">
      <c r="A74" s="4"/>
      <c r="B74" s="14"/>
      <c r="C74" s="14"/>
      <c r="D74" s="14"/>
      <c r="E74" s="4"/>
      <c r="F74" s="344"/>
      <c r="G74" s="344"/>
      <c r="H74" s="344"/>
      <c r="I74" s="338"/>
      <c r="J74" s="338"/>
    </row>
    <row r="75" spans="1:10" ht="15.75">
      <c r="A75" s="4"/>
      <c r="B75" s="14"/>
      <c r="C75" s="14"/>
      <c r="D75" s="14"/>
      <c r="E75" s="4"/>
      <c r="F75" s="344"/>
      <c r="G75" s="344"/>
      <c r="H75" s="344"/>
      <c r="I75" s="338"/>
      <c r="J75" s="338"/>
    </row>
    <row r="76" spans="1:10" ht="15.75">
      <c r="A76" s="4"/>
      <c r="B76" s="14"/>
      <c r="C76" s="14"/>
      <c r="D76" s="14"/>
      <c r="E76" s="4"/>
      <c r="F76" s="344"/>
      <c r="G76" s="344"/>
      <c r="H76" s="344"/>
      <c r="I76" s="338"/>
      <c r="J76" s="338"/>
    </row>
    <row r="77" spans="1:10" ht="15.75">
      <c r="A77" s="4"/>
      <c r="B77" s="14"/>
      <c r="C77" s="14"/>
      <c r="D77" s="14"/>
      <c r="E77" s="4"/>
      <c r="F77" s="344"/>
      <c r="G77" s="344"/>
      <c r="H77" s="344"/>
      <c r="I77" s="338"/>
      <c r="J77" s="338"/>
    </row>
    <row r="78" spans="1:10" ht="15.75">
      <c r="A78" s="4"/>
      <c r="B78" s="14"/>
      <c r="C78" s="14"/>
      <c r="D78" s="14"/>
      <c r="E78" s="4"/>
      <c r="F78" s="344"/>
      <c r="G78" s="344"/>
      <c r="H78" s="344"/>
      <c r="I78" s="338"/>
      <c r="J78" s="338"/>
    </row>
    <row r="79" spans="1:10" ht="15.75">
      <c r="A79" s="4"/>
      <c r="B79" s="14"/>
      <c r="C79" s="14"/>
      <c r="D79" s="14"/>
      <c r="E79" s="4"/>
      <c r="F79" s="344"/>
      <c r="G79" s="344"/>
      <c r="H79" s="344"/>
      <c r="I79" s="338"/>
      <c r="J79" s="338"/>
    </row>
    <row r="80" spans="1:10" ht="15.75">
      <c r="A80" s="4"/>
      <c r="B80" s="14"/>
      <c r="C80" s="14"/>
      <c r="D80" s="14"/>
      <c r="E80" s="4"/>
      <c r="F80" s="344"/>
      <c r="G80" s="344"/>
      <c r="H80" s="344"/>
      <c r="I80" s="338"/>
      <c r="J80" s="338"/>
    </row>
    <row r="81" spans="1:10" ht="15.75">
      <c r="A81" s="4"/>
      <c r="B81" s="14"/>
      <c r="C81" s="14"/>
      <c r="D81" s="14"/>
      <c r="E81" s="4"/>
      <c r="F81" s="344"/>
      <c r="G81" s="344"/>
      <c r="H81" s="344"/>
      <c r="I81" s="338"/>
      <c r="J81" s="338"/>
    </row>
    <row r="82" spans="1:10" ht="15.75">
      <c r="A82" s="4"/>
      <c r="B82" s="14"/>
      <c r="C82" s="14"/>
      <c r="D82" s="14"/>
      <c r="E82" s="4"/>
      <c r="F82" s="344"/>
      <c r="G82" s="344"/>
      <c r="H82" s="344"/>
      <c r="I82" s="338"/>
      <c r="J82" s="338"/>
    </row>
    <row r="83" spans="1:10" ht="15.75">
      <c r="A83" s="4"/>
      <c r="B83" s="14"/>
      <c r="C83" s="14"/>
      <c r="D83" s="14"/>
      <c r="E83" s="4"/>
      <c r="F83" s="344"/>
      <c r="G83" s="344"/>
      <c r="H83" s="344"/>
      <c r="I83" s="338"/>
      <c r="J83" s="338"/>
    </row>
    <row r="84" spans="1:10" ht="15.75">
      <c r="A84" s="4"/>
      <c r="B84" s="14"/>
      <c r="C84" s="14"/>
      <c r="D84" s="14"/>
      <c r="E84" s="4"/>
      <c r="F84" s="344"/>
      <c r="G84" s="344"/>
      <c r="H84" s="344"/>
      <c r="I84" s="338"/>
      <c r="J84" s="338"/>
    </row>
    <row r="85" spans="1:10" ht="15.75">
      <c r="A85" s="4"/>
      <c r="B85" s="14"/>
      <c r="C85" s="14"/>
      <c r="D85" s="14"/>
      <c r="E85" s="4"/>
      <c r="F85" s="344"/>
      <c r="G85" s="344"/>
      <c r="H85" s="344"/>
      <c r="I85" s="338"/>
      <c r="J85" s="338"/>
    </row>
    <row r="86" spans="1:10" ht="15.75">
      <c r="A86" s="4"/>
      <c r="B86" s="14"/>
      <c r="C86" s="14"/>
      <c r="D86" s="14"/>
      <c r="E86" s="4"/>
      <c r="F86" s="344"/>
      <c r="G86" s="344"/>
      <c r="H86" s="344"/>
      <c r="I86" s="338"/>
      <c r="J86" s="338"/>
    </row>
    <row r="87" spans="1:10" ht="15.75">
      <c r="A87" s="4"/>
      <c r="B87" s="14"/>
      <c r="C87" s="14"/>
      <c r="D87" s="14"/>
      <c r="E87" s="4"/>
      <c r="F87" s="344"/>
      <c r="G87" s="344"/>
      <c r="H87" s="344"/>
      <c r="I87" s="338"/>
      <c r="J87" s="338"/>
    </row>
    <row r="88" spans="1:10" ht="15.75">
      <c r="A88" s="4"/>
      <c r="B88" s="14"/>
      <c r="C88" s="14"/>
      <c r="D88" s="14"/>
      <c r="E88" s="4"/>
      <c r="F88" s="344"/>
      <c r="G88" s="344"/>
      <c r="H88" s="344"/>
      <c r="I88" s="338"/>
      <c r="J88" s="338"/>
    </row>
    <row r="89" spans="1:10" ht="15.75">
      <c r="A89" s="4"/>
      <c r="B89" s="14"/>
      <c r="C89" s="14"/>
      <c r="D89" s="14"/>
      <c r="E89" s="4"/>
      <c r="F89" s="344"/>
      <c r="G89" s="344"/>
      <c r="H89" s="344"/>
      <c r="I89" s="338"/>
      <c r="J89" s="338"/>
    </row>
    <row r="90" spans="1:10" ht="15.75">
      <c r="A90" s="4"/>
      <c r="B90" s="14"/>
      <c r="C90" s="14"/>
      <c r="D90" s="14"/>
      <c r="E90" s="4"/>
      <c r="F90" s="344"/>
      <c r="G90" s="344"/>
      <c r="H90" s="344"/>
      <c r="I90" s="338"/>
      <c r="J90" s="338"/>
    </row>
    <row r="91" spans="1:10" ht="15.75">
      <c r="A91" s="4"/>
      <c r="B91" s="14"/>
      <c r="C91" s="14"/>
      <c r="D91" s="14"/>
      <c r="E91" s="4"/>
      <c r="F91" s="344"/>
      <c r="G91" s="344"/>
      <c r="H91" s="344"/>
      <c r="I91" s="338"/>
      <c r="J91" s="338"/>
    </row>
    <row r="92" spans="1:10" ht="15.75">
      <c r="A92" s="4"/>
      <c r="B92" s="14"/>
      <c r="C92" s="14"/>
      <c r="D92" s="14"/>
      <c r="E92" s="4"/>
      <c r="F92" s="344"/>
      <c r="G92" s="344"/>
      <c r="H92" s="344"/>
      <c r="I92" s="338"/>
      <c r="J92" s="338"/>
    </row>
    <row r="93" spans="1:10" ht="15.75">
      <c r="A93" s="4"/>
      <c r="B93" s="14"/>
      <c r="C93" s="14"/>
      <c r="D93" s="14"/>
      <c r="E93" s="4"/>
      <c r="F93" s="344"/>
      <c r="G93" s="344"/>
      <c r="H93" s="344"/>
      <c r="I93" s="338"/>
      <c r="J93" s="338"/>
    </row>
    <row r="94" spans="1:10" ht="15.75">
      <c r="A94" s="4"/>
      <c r="B94" s="14"/>
      <c r="C94" s="14"/>
      <c r="D94" s="14"/>
      <c r="E94" s="4"/>
      <c r="F94" s="344"/>
      <c r="G94" s="344"/>
      <c r="H94" s="344"/>
      <c r="I94" s="338"/>
      <c r="J94" s="338"/>
    </row>
    <row r="95" spans="1:10" ht="15.75">
      <c r="A95" s="4"/>
      <c r="B95" s="14"/>
      <c r="C95" s="14"/>
      <c r="D95" s="14"/>
      <c r="E95" s="4"/>
      <c r="F95" s="344"/>
      <c r="G95" s="344"/>
      <c r="H95" s="344"/>
      <c r="I95" s="338"/>
      <c r="J95" s="338"/>
    </row>
    <row r="96" spans="1:10" ht="15.75">
      <c r="A96" s="4"/>
      <c r="B96" s="14"/>
      <c r="C96" s="14"/>
      <c r="D96" s="14"/>
      <c r="E96" s="4"/>
      <c r="F96" s="344"/>
      <c r="G96" s="344"/>
      <c r="H96" s="344"/>
      <c r="I96" s="338"/>
      <c r="J96" s="338"/>
    </row>
    <row r="97" spans="1:10" ht="15.75">
      <c r="A97" s="4"/>
      <c r="B97" s="14"/>
      <c r="C97" s="14"/>
      <c r="D97" s="14"/>
      <c r="E97" s="4"/>
      <c r="F97" s="344"/>
      <c r="G97" s="344"/>
      <c r="H97" s="344"/>
      <c r="I97" s="338"/>
      <c r="J97" s="338"/>
    </row>
    <row r="98" spans="1:10" ht="15.75">
      <c r="A98" s="4"/>
      <c r="B98" s="14"/>
      <c r="C98" s="14"/>
      <c r="D98" s="14"/>
      <c r="E98" s="4"/>
      <c r="F98" s="344"/>
      <c r="G98" s="344"/>
      <c r="H98" s="344"/>
      <c r="I98" s="338"/>
      <c r="J98" s="338"/>
    </row>
    <row r="99" spans="1:10" ht="15.75">
      <c r="A99" s="4"/>
      <c r="B99" s="14"/>
      <c r="C99" s="14"/>
      <c r="D99" s="14"/>
      <c r="E99" s="4"/>
      <c r="F99" s="344"/>
      <c r="G99" s="344"/>
      <c r="H99" s="344"/>
      <c r="I99" s="338"/>
      <c r="J99" s="338"/>
    </row>
    <row r="100" spans="1:10" ht="15.75">
      <c r="A100" s="4"/>
      <c r="B100" s="14"/>
      <c r="C100" s="14"/>
      <c r="D100" s="14"/>
      <c r="E100" s="4"/>
      <c r="F100" s="344"/>
      <c r="G100" s="344"/>
      <c r="H100" s="344"/>
      <c r="I100" s="338"/>
      <c r="J100" s="338"/>
    </row>
    <row r="101" spans="1:10" ht="15.75">
      <c r="A101" s="4"/>
      <c r="B101" s="14"/>
      <c r="C101" s="14"/>
      <c r="D101" s="14"/>
      <c r="E101" s="4"/>
      <c r="F101" s="344"/>
      <c r="G101" s="344"/>
      <c r="H101" s="344"/>
      <c r="I101" s="338"/>
      <c r="J101" s="338"/>
    </row>
    <row r="102" spans="1:10" ht="15.75">
      <c r="A102" s="4"/>
      <c r="B102" s="14"/>
      <c r="C102" s="14"/>
      <c r="D102" s="14"/>
      <c r="E102" s="4"/>
      <c r="F102" s="344"/>
      <c r="G102" s="344"/>
      <c r="H102" s="344"/>
      <c r="I102" s="338"/>
      <c r="J102" s="338"/>
    </row>
    <row r="103" spans="1:10" ht="15.75">
      <c r="A103" s="4"/>
      <c r="B103" s="14"/>
      <c r="C103" s="14"/>
      <c r="D103" s="14"/>
      <c r="E103" s="4"/>
      <c r="F103" s="344"/>
      <c r="G103" s="344"/>
      <c r="H103" s="344"/>
      <c r="I103" s="338"/>
      <c r="J103" s="338"/>
    </row>
    <row r="104" spans="1:10" ht="15.75">
      <c r="A104" s="4"/>
      <c r="B104" s="14"/>
      <c r="C104" s="14"/>
      <c r="D104" s="14"/>
      <c r="E104" s="4"/>
      <c r="F104" s="344"/>
      <c r="G104" s="344"/>
      <c r="H104" s="344"/>
      <c r="I104" s="338"/>
      <c r="J104" s="338"/>
    </row>
    <row r="105" spans="1:10" ht="15.75">
      <c r="A105" s="4"/>
      <c r="B105" s="14"/>
      <c r="C105" s="14"/>
      <c r="D105" s="14"/>
      <c r="E105" s="4"/>
      <c r="F105" s="344"/>
      <c r="G105" s="344"/>
      <c r="H105" s="344"/>
      <c r="I105" s="338"/>
      <c r="J105" s="338"/>
    </row>
    <row r="106" spans="1:10" ht="15.75">
      <c r="A106" s="4"/>
      <c r="B106" s="14"/>
      <c r="C106" s="14"/>
      <c r="D106" s="14"/>
      <c r="E106" s="4"/>
      <c r="F106" s="344"/>
      <c r="G106" s="344"/>
      <c r="H106" s="344"/>
      <c r="I106" s="338"/>
      <c r="J106" s="338"/>
    </row>
    <row r="107" spans="1:10" ht="15.75">
      <c r="A107" s="4"/>
      <c r="B107" s="14"/>
      <c r="C107" s="14"/>
      <c r="D107" s="14"/>
      <c r="E107" s="4"/>
      <c r="F107" s="344"/>
      <c r="G107" s="344"/>
      <c r="H107" s="344"/>
      <c r="I107" s="338"/>
      <c r="J107" s="338"/>
    </row>
    <row r="108" spans="1:10" ht="15.75">
      <c r="A108" s="4"/>
      <c r="B108" s="14"/>
      <c r="C108" s="14"/>
      <c r="D108" s="14"/>
      <c r="E108" s="4"/>
      <c r="F108" s="344"/>
      <c r="G108" s="344"/>
      <c r="H108" s="344"/>
      <c r="I108" s="338"/>
      <c r="J108" s="338"/>
    </row>
    <row r="109" spans="1:10" ht="15.75">
      <c r="A109" s="4"/>
      <c r="B109" s="14"/>
      <c r="C109" s="14"/>
      <c r="D109" s="14"/>
      <c r="E109" s="4"/>
      <c r="F109" s="344"/>
      <c r="G109" s="344"/>
      <c r="H109" s="344"/>
      <c r="I109" s="338"/>
      <c r="J109" s="338"/>
    </row>
    <row r="110" spans="1:10" ht="15.75">
      <c r="A110" s="4"/>
      <c r="B110" s="14"/>
      <c r="C110" s="14"/>
      <c r="D110" s="14"/>
      <c r="E110" s="4"/>
      <c r="F110" s="344"/>
      <c r="G110" s="344"/>
      <c r="H110" s="344"/>
      <c r="I110" s="338"/>
      <c r="J110" s="338"/>
    </row>
    <row r="111" spans="1:10" ht="15.75">
      <c r="A111" s="4"/>
      <c r="B111" s="14"/>
      <c r="C111" s="14"/>
      <c r="D111" s="14"/>
      <c r="E111" s="4"/>
      <c r="F111" s="344"/>
      <c r="G111" s="344"/>
      <c r="H111" s="344"/>
      <c r="I111" s="338"/>
      <c r="J111" s="338"/>
    </row>
    <row r="112" spans="1:10" ht="15.75">
      <c r="A112" s="4"/>
      <c r="B112" s="14"/>
      <c r="C112" s="14"/>
      <c r="D112" s="14"/>
      <c r="E112" s="4"/>
      <c r="F112" s="344"/>
      <c r="G112" s="344"/>
      <c r="H112" s="344"/>
      <c r="I112" s="338"/>
      <c r="J112" s="338"/>
    </row>
    <row r="113" spans="1:10" ht="15.75">
      <c r="A113" s="4"/>
      <c r="B113" s="14"/>
      <c r="C113" s="14"/>
      <c r="D113" s="14"/>
      <c r="E113" s="4"/>
      <c r="F113" s="344"/>
      <c r="G113" s="344"/>
      <c r="H113" s="344"/>
      <c r="I113" s="338"/>
      <c r="J113" s="338"/>
    </row>
    <row r="114" spans="1:10" ht="15.75">
      <c r="A114" s="4"/>
      <c r="B114" s="14"/>
      <c r="C114" s="14"/>
      <c r="D114" s="14"/>
      <c r="E114" s="4"/>
      <c r="F114" s="344"/>
      <c r="G114" s="344"/>
      <c r="H114" s="344"/>
      <c r="I114" s="338"/>
      <c r="J114" s="338"/>
    </row>
    <row r="115" spans="1:10" ht="15.75">
      <c r="A115" s="4"/>
      <c r="B115" s="14"/>
      <c r="C115" s="14"/>
      <c r="D115" s="14"/>
      <c r="E115" s="4"/>
      <c r="F115" s="344"/>
      <c r="G115" s="344"/>
      <c r="H115" s="344"/>
      <c r="I115" s="338"/>
      <c r="J115" s="338"/>
    </row>
    <row r="116" spans="1:10" ht="15.75">
      <c r="A116" s="4"/>
      <c r="B116" s="14"/>
      <c r="C116" s="14"/>
      <c r="D116" s="14"/>
      <c r="E116" s="4"/>
      <c r="F116" s="344"/>
      <c r="G116" s="344"/>
      <c r="H116" s="344"/>
      <c r="I116" s="338"/>
      <c r="J116" s="338"/>
    </row>
    <row r="117" spans="1:10" ht="15.75">
      <c r="A117" s="4"/>
      <c r="B117" s="14"/>
      <c r="C117" s="14"/>
      <c r="D117" s="14"/>
      <c r="E117" s="4"/>
      <c r="F117" s="344"/>
      <c r="G117" s="344"/>
      <c r="H117" s="344"/>
      <c r="I117" s="338"/>
      <c r="J117" s="338"/>
    </row>
    <row r="118" spans="1:10" ht="15.75">
      <c r="A118" s="4"/>
      <c r="B118" s="14"/>
      <c r="C118" s="14"/>
      <c r="D118" s="14"/>
      <c r="E118" s="4"/>
      <c r="F118" s="344"/>
      <c r="G118" s="344"/>
      <c r="H118" s="344"/>
      <c r="I118" s="338"/>
      <c r="J118" s="338"/>
    </row>
    <row r="119" spans="1:10" ht="15.75">
      <c r="A119" s="4"/>
      <c r="B119" s="14"/>
      <c r="C119" s="14"/>
      <c r="D119" s="14"/>
      <c r="E119" s="4"/>
      <c r="F119" s="344"/>
      <c r="G119" s="344"/>
      <c r="H119" s="344"/>
      <c r="I119" s="338"/>
      <c r="J119" s="338"/>
    </row>
    <row r="120" spans="1:10" ht="15.75">
      <c r="A120" s="4"/>
      <c r="B120" s="14"/>
      <c r="C120" s="14"/>
      <c r="D120" s="14"/>
      <c r="E120" s="4"/>
      <c r="F120" s="344"/>
      <c r="G120" s="344"/>
      <c r="H120" s="344"/>
      <c r="I120" s="338"/>
      <c r="J120" s="338"/>
    </row>
    <row r="121" spans="1:10" ht="15.75">
      <c r="A121" s="4"/>
      <c r="B121" s="14"/>
      <c r="C121" s="14"/>
      <c r="D121" s="14"/>
      <c r="E121" s="4"/>
      <c r="F121" s="344"/>
      <c r="G121" s="344"/>
      <c r="H121" s="344"/>
      <c r="I121" s="338"/>
      <c r="J121" s="338"/>
    </row>
    <row r="122" spans="1:10" ht="15.75">
      <c r="A122" s="4"/>
      <c r="B122" s="14"/>
      <c r="C122" s="14"/>
      <c r="D122" s="14"/>
      <c r="E122" s="4"/>
      <c r="F122" s="344"/>
      <c r="G122" s="344"/>
      <c r="H122" s="344"/>
      <c r="I122" s="338"/>
      <c r="J122" s="338"/>
    </row>
    <row r="123" spans="1:10" ht="15.75">
      <c r="A123" s="4"/>
      <c r="B123" s="14"/>
      <c r="C123" s="14"/>
      <c r="D123" s="14"/>
      <c r="E123" s="4"/>
      <c r="F123" s="344"/>
      <c r="G123" s="344"/>
      <c r="H123" s="344"/>
      <c r="I123" s="338"/>
      <c r="J123" s="338"/>
    </row>
    <row r="124" spans="1:10" ht="15.75">
      <c r="A124" s="4"/>
      <c r="B124" s="14"/>
      <c r="C124" s="14"/>
      <c r="D124" s="14"/>
      <c r="E124" s="4"/>
      <c r="F124" s="344"/>
      <c r="G124" s="344"/>
      <c r="H124" s="344"/>
      <c r="I124" s="338"/>
      <c r="J124" s="338"/>
    </row>
    <row r="125" spans="1:10" ht="15.75">
      <c r="A125" s="4"/>
      <c r="B125" s="14"/>
      <c r="C125" s="14"/>
      <c r="D125" s="14"/>
      <c r="E125" s="4"/>
      <c r="F125" s="344"/>
      <c r="G125" s="344"/>
      <c r="H125" s="344"/>
      <c r="I125" s="338"/>
      <c r="J125" s="338"/>
    </row>
    <row r="126" spans="1:10" ht="15.75">
      <c r="A126" s="4"/>
      <c r="B126" s="14"/>
      <c r="C126" s="14"/>
      <c r="D126" s="14"/>
      <c r="E126" s="4"/>
      <c r="F126" s="344"/>
      <c r="G126" s="344"/>
      <c r="H126" s="344"/>
      <c r="I126" s="338"/>
      <c r="J126" s="338"/>
    </row>
    <row r="127" spans="1:10" ht="15.75">
      <c r="A127" s="4"/>
      <c r="B127" s="14"/>
      <c r="C127" s="14"/>
      <c r="D127" s="14"/>
      <c r="E127" s="4"/>
      <c r="F127" s="344"/>
      <c r="G127" s="344"/>
      <c r="H127" s="344"/>
      <c r="I127" s="338"/>
      <c r="J127" s="338"/>
    </row>
    <row r="128" spans="1:10" ht="15.75">
      <c r="A128" s="4"/>
      <c r="B128" s="14"/>
      <c r="C128" s="14"/>
      <c r="D128" s="14"/>
      <c r="E128" s="4"/>
      <c r="F128" s="344"/>
      <c r="G128" s="344"/>
      <c r="H128" s="344"/>
      <c r="I128" s="338"/>
      <c r="J128" s="338"/>
    </row>
    <row r="129" spans="1:10" ht="15.75">
      <c r="A129" s="4"/>
      <c r="B129" s="14"/>
      <c r="C129" s="14"/>
      <c r="D129" s="14"/>
      <c r="E129" s="4"/>
      <c r="F129" s="344"/>
      <c r="G129" s="344"/>
      <c r="H129" s="344"/>
      <c r="I129" s="338"/>
      <c r="J129" s="338"/>
    </row>
    <row r="130" spans="1:10" ht="15.75">
      <c r="A130" s="4"/>
      <c r="B130" s="14"/>
      <c r="C130" s="14"/>
      <c r="D130" s="14"/>
      <c r="E130" s="4"/>
      <c r="F130" s="344"/>
      <c r="G130" s="344"/>
      <c r="H130" s="344"/>
      <c r="I130" s="338"/>
      <c r="J130" s="338"/>
    </row>
    <row r="131" spans="1:10" ht="15.75">
      <c r="A131" s="4"/>
      <c r="B131" s="14"/>
      <c r="C131" s="14"/>
      <c r="D131" s="14"/>
      <c r="E131" s="4"/>
      <c r="F131" s="344"/>
      <c r="G131" s="344"/>
      <c r="H131" s="344"/>
      <c r="I131" s="338"/>
      <c r="J131" s="338"/>
    </row>
    <row r="132" spans="1:10" ht="15.75">
      <c r="A132" s="4"/>
      <c r="B132" s="14"/>
      <c r="C132" s="14"/>
      <c r="D132" s="14"/>
      <c r="E132" s="4"/>
      <c r="F132" s="344"/>
      <c r="G132" s="344"/>
      <c r="H132" s="344"/>
      <c r="I132" s="338"/>
      <c r="J132" s="338"/>
    </row>
    <row r="133" spans="1:10" ht="15.75">
      <c r="A133" s="4"/>
      <c r="B133" s="14"/>
      <c r="C133" s="14"/>
      <c r="D133" s="14"/>
      <c r="E133" s="4"/>
      <c r="F133" s="344"/>
      <c r="G133" s="344"/>
      <c r="H133" s="344"/>
      <c r="I133" s="338"/>
      <c r="J133" s="338"/>
    </row>
    <row r="134" spans="1:10" ht="15.75">
      <c r="A134" s="4"/>
      <c r="B134" s="14"/>
      <c r="C134" s="14"/>
      <c r="D134" s="14"/>
      <c r="E134" s="4"/>
      <c r="F134" s="344"/>
      <c r="G134" s="344"/>
      <c r="H134" s="344"/>
      <c r="I134" s="338"/>
      <c r="J134" s="338"/>
    </row>
    <row r="135" spans="1:10" ht="15.75">
      <c r="A135" s="4"/>
      <c r="B135" s="14"/>
      <c r="C135" s="14"/>
      <c r="D135" s="14"/>
      <c r="E135" s="4"/>
      <c r="F135" s="344"/>
      <c r="G135" s="344"/>
      <c r="H135" s="344"/>
      <c r="I135" s="338"/>
      <c r="J135" s="338"/>
    </row>
    <row r="136" spans="1:10" ht="15.75">
      <c r="A136" s="4"/>
      <c r="B136" s="14"/>
      <c r="C136" s="14"/>
      <c r="D136" s="14"/>
      <c r="E136" s="4"/>
      <c r="F136" s="344"/>
      <c r="G136" s="344"/>
      <c r="H136" s="344"/>
      <c r="I136" s="338"/>
      <c r="J136" s="338"/>
    </row>
    <row r="137" spans="1:10" ht="15.75">
      <c r="A137" s="4"/>
      <c r="B137" s="14"/>
      <c r="C137" s="14"/>
      <c r="D137" s="14"/>
      <c r="E137" s="4"/>
      <c r="F137" s="344"/>
      <c r="G137" s="344"/>
      <c r="H137" s="344"/>
      <c r="I137" s="338"/>
      <c r="J137" s="338"/>
    </row>
    <row r="138" spans="1:10" ht="15.75">
      <c r="A138" s="4"/>
      <c r="B138" s="14"/>
      <c r="C138" s="14"/>
      <c r="D138" s="14"/>
      <c r="E138" s="4"/>
      <c r="F138" s="344"/>
      <c r="G138" s="344"/>
      <c r="H138" s="344"/>
      <c r="I138" s="338"/>
      <c r="J138" s="338"/>
    </row>
    <row r="139" spans="1:10" ht="15.75">
      <c r="A139" s="4"/>
      <c r="B139" s="14"/>
      <c r="C139" s="14"/>
      <c r="D139" s="14"/>
      <c r="E139" s="4"/>
      <c r="F139" s="344"/>
      <c r="G139" s="344"/>
      <c r="H139" s="344"/>
      <c r="I139" s="338"/>
      <c r="J139" s="338"/>
    </row>
    <row r="140" spans="1:10" ht="15.75">
      <c r="A140" s="4"/>
      <c r="B140" s="14"/>
      <c r="C140" s="14"/>
      <c r="D140" s="14"/>
      <c r="E140" s="4"/>
      <c r="F140" s="344"/>
      <c r="G140" s="344"/>
      <c r="H140" s="344"/>
      <c r="I140" s="338"/>
      <c r="J140" s="338"/>
    </row>
    <row r="141" spans="1:10" ht="15.75">
      <c r="A141" s="4"/>
      <c r="B141" s="14"/>
      <c r="C141" s="14"/>
      <c r="D141" s="14"/>
      <c r="E141" s="4"/>
      <c r="F141" s="344"/>
      <c r="G141" s="344"/>
      <c r="H141" s="344"/>
      <c r="I141" s="338"/>
      <c r="J141" s="338"/>
    </row>
    <row r="142" spans="1:10" ht="15.75">
      <c r="A142" s="4"/>
      <c r="B142" s="14"/>
      <c r="C142" s="14"/>
      <c r="D142" s="14"/>
      <c r="E142" s="4"/>
      <c r="F142" s="344"/>
      <c r="G142" s="344"/>
      <c r="H142" s="344"/>
      <c r="I142" s="338"/>
      <c r="J142" s="338"/>
    </row>
    <row r="143" spans="1:10" ht="15.75">
      <c r="A143" s="4"/>
      <c r="B143" s="14"/>
      <c r="C143" s="14"/>
      <c r="D143" s="14"/>
      <c r="E143" s="4"/>
      <c r="F143" s="344"/>
      <c r="G143" s="344"/>
      <c r="H143" s="344"/>
      <c r="I143" s="338"/>
      <c r="J143" s="338"/>
    </row>
    <row r="144" spans="1:10" ht="15.75">
      <c r="A144" s="4"/>
      <c r="B144" s="14"/>
      <c r="C144" s="14"/>
      <c r="D144" s="14"/>
      <c r="E144" s="4"/>
      <c r="F144" s="344"/>
      <c r="G144" s="344"/>
      <c r="H144" s="344"/>
      <c r="I144" s="338"/>
      <c r="J144" s="338"/>
    </row>
    <row r="145" spans="1:10" ht="15.75">
      <c r="A145" s="4"/>
      <c r="B145" s="14"/>
      <c r="C145" s="14"/>
      <c r="D145" s="14"/>
      <c r="E145" s="4"/>
      <c r="F145" s="344"/>
      <c r="G145" s="344"/>
      <c r="H145" s="344"/>
      <c r="I145" s="338"/>
      <c r="J145" s="338"/>
    </row>
    <row r="146" spans="1:10" ht="15.75">
      <c r="A146" s="4"/>
      <c r="B146" s="14"/>
      <c r="C146" s="14"/>
      <c r="D146" s="14"/>
      <c r="E146" s="4"/>
      <c r="F146" s="344"/>
      <c r="G146" s="344"/>
      <c r="H146" s="344"/>
      <c r="I146" s="338"/>
      <c r="J146" s="338"/>
    </row>
    <row r="147" spans="1:10" ht="15.75">
      <c r="A147" s="4"/>
      <c r="B147" s="14"/>
      <c r="C147" s="14"/>
      <c r="D147" s="14"/>
      <c r="E147" s="4"/>
      <c r="F147" s="344"/>
      <c r="G147" s="344"/>
      <c r="H147" s="344"/>
      <c r="I147" s="338"/>
      <c r="J147" s="338"/>
    </row>
    <row r="148" spans="1:10" ht="15.75">
      <c r="A148" s="4"/>
      <c r="B148" s="14"/>
      <c r="C148" s="14"/>
      <c r="D148" s="14"/>
      <c r="E148" s="4"/>
      <c r="F148" s="344"/>
      <c r="G148" s="344"/>
      <c r="H148" s="344"/>
      <c r="I148" s="338"/>
      <c r="J148" s="338"/>
    </row>
    <row r="149" spans="1:10" ht="15.75">
      <c r="A149" s="4"/>
      <c r="B149" s="14"/>
      <c r="C149" s="14"/>
      <c r="D149" s="14"/>
      <c r="E149" s="4"/>
      <c r="F149" s="344"/>
      <c r="G149" s="344"/>
      <c r="H149" s="344"/>
      <c r="I149" s="338"/>
      <c r="J149" s="338"/>
    </row>
    <row r="150" spans="1:10" ht="15.75">
      <c r="A150" s="4"/>
      <c r="B150" s="14"/>
      <c r="C150" s="14"/>
      <c r="D150" s="14"/>
      <c r="E150" s="4"/>
      <c r="F150" s="344"/>
      <c r="G150" s="344"/>
      <c r="H150" s="344"/>
      <c r="I150" s="338"/>
      <c r="J150" s="338"/>
    </row>
    <row r="151" spans="1:10" ht="15.75">
      <c r="A151" s="4"/>
      <c r="B151" s="14"/>
      <c r="C151" s="14"/>
      <c r="D151" s="14"/>
      <c r="E151" s="4"/>
      <c r="F151" s="344"/>
      <c r="G151" s="344"/>
      <c r="H151" s="344"/>
      <c r="I151" s="338"/>
      <c r="J151" s="338"/>
    </row>
    <row r="152" spans="1:10" ht="15.75">
      <c r="A152" s="4"/>
      <c r="B152" s="14"/>
      <c r="C152" s="14"/>
      <c r="D152" s="14"/>
      <c r="E152" s="4"/>
      <c r="F152" s="344"/>
      <c r="G152" s="344"/>
      <c r="H152" s="344"/>
      <c r="I152" s="338"/>
      <c r="J152" s="338"/>
    </row>
    <row r="153" spans="1:10" ht="15.75">
      <c r="A153" s="4"/>
      <c r="B153" s="14"/>
      <c r="C153" s="14"/>
      <c r="D153" s="14"/>
      <c r="E153" s="4"/>
      <c r="F153" s="344"/>
      <c r="G153" s="344"/>
      <c r="H153" s="344"/>
      <c r="I153" s="338"/>
      <c r="J153" s="338"/>
    </row>
    <row r="154" spans="1:10" ht="15.75">
      <c r="A154" s="4"/>
      <c r="B154" s="14"/>
      <c r="C154" s="14"/>
      <c r="D154" s="14"/>
      <c r="E154" s="4"/>
      <c r="F154" s="344"/>
      <c r="G154" s="344"/>
      <c r="H154" s="344"/>
      <c r="I154" s="338"/>
      <c r="J154" s="338"/>
    </row>
    <row r="155" spans="1:10" ht="15.75">
      <c r="A155" s="4"/>
      <c r="B155" s="14"/>
      <c r="C155" s="14"/>
      <c r="D155" s="14"/>
      <c r="E155" s="4"/>
      <c r="F155" s="344"/>
      <c r="G155" s="344"/>
      <c r="H155" s="344"/>
      <c r="I155" s="338"/>
      <c r="J155" s="338"/>
    </row>
    <row r="156" spans="1:10" ht="15.75">
      <c r="A156" s="4"/>
      <c r="B156" s="14"/>
      <c r="C156" s="14"/>
      <c r="D156" s="14"/>
      <c r="E156" s="4"/>
      <c r="F156" s="344"/>
      <c r="G156" s="344"/>
      <c r="H156" s="344"/>
      <c r="I156" s="338"/>
      <c r="J156" s="338"/>
    </row>
    <row r="157" spans="1:10" ht="15.75">
      <c r="A157" s="4"/>
      <c r="B157" s="14"/>
      <c r="C157" s="14"/>
      <c r="D157" s="14"/>
      <c r="E157" s="4"/>
      <c r="F157" s="344"/>
      <c r="G157" s="344"/>
      <c r="H157" s="344"/>
      <c r="I157" s="338"/>
      <c r="J157" s="338"/>
    </row>
    <row r="158" spans="1:10" ht="15.75">
      <c r="A158" s="4"/>
      <c r="B158" s="14"/>
      <c r="C158" s="14"/>
      <c r="D158" s="14"/>
      <c r="E158" s="4"/>
      <c r="F158" s="344"/>
      <c r="G158" s="344"/>
      <c r="H158" s="344"/>
      <c r="I158" s="338"/>
      <c r="J158" s="338"/>
    </row>
    <row r="159" spans="1:10" ht="15.75">
      <c r="A159" s="4"/>
      <c r="B159" s="14"/>
      <c r="C159" s="14"/>
      <c r="D159" s="14"/>
      <c r="E159" s="4"/>
      <c r="F159" s="344"/>
      <c r="G159" s="344"/>
      <c r="H159" s="344"/>
      <c r="I159" s="338"/>
      <c r="J159" s="338"/>
    </row>
    <row r="160" spans="1:10" ht="15.75">
      <c r="A160" s="4"/>
      <c r="B160" s="14"/>
      <c r="C160" s="14"/>
      <c r="D160" s="14"/>
      <c r="E160" s="4"/>
      <c r="F160" s="344"/>
      <c r="G160" s="344"/>
      <c r="H160" s="344"/>
      <c r="I160" s="338"/>
      <c r="J160" s="338"/>
    </row>
    <row r="161" spans="1:10" ht="15.75">
      <c r="A161" s="4"/>
      <c r="B161" s="14"/>
      <c r="C161" s="14"/>
      <c r="D161" s="14"/>
      <c r="E161" s="4"/>
      <c r="F161" s="344"/>
      <c r="G161" s="344"/>
      <c r="H161" s="344"/>
      <c r="I161" s="338"/>
      <c r="J161" s="338"/>
    </row>
    <row r="162" spans="1:10" ht="15.75">
      <c r="A162" s="4"/>
      <c r="B162" s="14"/>
      <c r="C162" s="14"/>
      <c r="D162" s="14"/>
      <c r="E162" s="4"/>
      <c r="F162" s="344"/>
      <c r="G162" s="344"/>
      <c r="H162" s="344"/>
      <c r="I162" s="338"/>
      <c r="J162" s="338"/>
    </row>
    <row r="163" spans="1:10" ht="15.75">
      <c r="A163" s="4"/>
      <c r="B163" s="14"/>
      <c r="C163" s="14"/>
      <c r="D163" s="14"/>
      <c r="E163" s="4"/>
      <c r="F163" s="344"/>
      <c r="G163" s="344"/>
      <c r="H163" s="344"/>
      <c r="I163" s="338"/>
      <c r="J163" s="338"/>
    </row>
    <row r="164" spans="1:10" ht="15.75">
      <c r="A164" s="4"/>
      <c r="B164" s="14"/>
      <c r="C164" s="14"/>
      <c r="D164" s="14"/>
      <c r="E164" s="4"/>
      <c r="F164" s="344"/>
      <c r="G164" s="344"/>
      <c r="H164" s="344"/>
      <c r="I164" s="338"/>
      <c r="J164" s="338"/>
    </row>
    <row r="165" spans="1:10" ht="15.75">
      <c r="A165" s="4"/>
      <c r="B165" s="14"/>
      <c r="C165" s="14"/>
      <c r="D165" s="14"/>
      <c r="E165" s="4"/>
      <c r="F165" s="344"/>
      <c r="G165" s="344"/>
      <c r="H165" s="344"/>
      <c r="I165" s="338"/>
      <c r="J165" s="338"/>
    </row>
    <row r="166" spans="1:10" ht="15.75">
      <c r="A166" s="4"/>
      <c r="B166" s="14"/>
      <c r="C166" s="14"/>
      <c r="D166" s="14"/>
      <c r="E166" s="4"/>
      <c r="F166" s="344"/>
      <c r="G166" s="344"/>
      <c r="H166" s="344"/>
      <c r="I166" s="338"/>
      <c r="J166" s="338"/>
    </row>
    <row r="167" spans="1:10" ht="15.75">
      <c r="A167" s="4"/>
      <c r="B167" s="14"/>
      <c r="C167" s="14"/>
      <c r="D167" s="14"/>
      <c r="E167" s="4"/>
      <c r="F167" s="344"/>
      <c r="G167" s="344"/>
      <c r="H167" s="344"/>
      <c r="I167" s="338"/>
      <c r="J167" s="338"/>
    </row>
    <row r="168" spans="1:10" ht="15.75">
      <c r="A168" s="4"/>
      <c r="B168" s="14"/>
      <c r="C168" s="14"/>
      <c r="D168" s="14"/>
      <c r="E168" s="4"/>
      <c r="F168" s="344"/>
      <c r="G168" s="344"/>
      <c r="H168" s="344"/>
      <c r="I168" s="338"/>
      <c r="J168" s="338"/>
    </row>
    <row r="169" spans="1:10" ht="15.75">
      <c r="A169" s="4"/>
      <c r="B169" s="14"/>
      <c r="C169" s="14"/>
      <c r="D169" s="14"/>
      <c r="E169" s="4"/>
      <c r="F169" s="344"/>
      <c r="G169" s="344"/>
      <c r="H169" s="344"/>
      <c r="I169" s="338"/>
      <c r="J169" s="338"/>
    </row>
    <row r="170" spans="1:10" ht="15.75">
      <c r="A170" s="4"/>
      <c r="B170" s="14"/>
      <c r="C170" s="14"/>
      <c r="D170" s="14"/>
      <c r="E170" s="4"/>
      <c r="F170" s="344"/>
      <c r="G170" s="344"/>
      <c r="H170" s="344"/>
      <c r="I170" s="338"/>
      <c r="J170" s="338"/>
    </row>
    <row r="171" spans="1:10" ht="15.75">
      <c r="A171" s="4"/>
      <c r="B171" s="14"/>
      <c r="C171" s="14"/>
      <c r="D171" s="14"/>
      <c r="E171" s="4"/>
      <c r="F171" s="344"/>
      <c r="G171" s="344"/>
      <c r="H171" s="344"/>
      <c r="I171" s="338"/>
      <c r="J171" s="338"/>
    </row>
    <row r="172" spans="1:10" ht="15.75">
      <c r="A172" s="4"/>
      <c r="B172" s="14"/>
      <c r="C172" s="14"/>
      <c r="D172" s="14"/>
      <c r="E172" s="4"/>
      <c r="F172" s="344"/>
      <c r="G172" s="344"/>
      <c r="H172" s="344"/>
      <c r="I172" s="338"/>
      <c r="J172" s="338"/>
    </row>
    <row r="173" spans="1:10" ht="15.75">
      <c r="A173" s="4"/>
      <c r="B173" s="14"/>
      <c r="C173" s="14"/>
      <c r="D173" s="14"/>
      <c r="E173" s="4"/>
      <c r="F173" s="344"/>
      <c r="G173" s="344"/>
      <c r="H173" s="344"/>
      <c r="I173" s="338"/>
      <c r="J173" s="338"/>
    </row>
    <row r="174" spans="1:10" ht="15.75">
      <c r="A174" s="4"/>
      <c r="B174" s="14"/>
      <c r="C174" s="14"/>
      <c r="D174" s="14"/>
      <c r="E174" s="4"/>
      <c r="F174" s="344"/>
      <c r="G174" s="344"/>
      <c r="H174" s="344"/>
      <c r="I174" s="338"/>
      <c r="J174" s="338"/>
    </row>
    <row r="175" spans="1:10" ht="15.75">
      <c r="A175" s="4"/>
      <c r="B175" s="14"/>
      <c r="C175" s="14"/>
      <c r="D175" s="14"/>
      <c r="E175" s="4"/>
      <c r="F175" s="344"/>
      <c r="G175" s="344"/>
      <c r="H175" s="344"/>
      <c r="I175" s="338"/>
      <c r="J175" s="338"/>
    </row>
    <row r="176" spans="1:10" ht="15.75">
      <c r="A176" s="4"/>
      <c r="B176" s="14"/>
      <c r="C176" s="14"/>
      <c r="D176" s="14"/>
      <c r="E176" s="4"/>
      <c r="F176" s="344"/>
      <c r="G176" s="344"/>
      <c r="H176" s="344"/>
      <c r="I176" s="338"/>
      <c r="J176" s="338"/>
    </row>
    <row r="177" spans="1:10" ht="15.75">
      <c r="A177" s="4"/>
      <c r="B177" s="14"/>
      <c r="C177" s="14"/>
      <c r="D177" s="14"/>
      <c r="E177" s="4"/>
      <c r="F177" s="344"/>
      <c r="G177" s="344"/>
      <c r="H177" s="344"/>
      <c r="I177" s="338"/>
      <c r="J177" s="338"/>
    </row>
    <row r="178" spans="1:10" ht="15.75">
      <c r="A178" s="4"/>
      <c r="B178" s="14"/>
      <c r="C178" s="14"/>
      <c r="D178" s="14"/>
      <c r="E178" s="4"/>
      <c r="F178" s="344"/>
      <c r="G178" s="344"/>
      <c r="H178" s="344"/>
      <c r="I178" s="338"/>
      <c r="J178" s="338"/>
    </row>
    <row r="179" spans="1:10" ht="15.75">
      <c r="A179" s="4"/>
      <c r="B179" s="14"/>
      <c r="C179" s="14"/>
      <c r="D179" s="14"/>
      <c r="E179" s="4"/>
      <c r="F179" s="344"/>
      <c r="G179" s="344"/>
      <c r="H179" s="344"/>
      <c r="I179" s="338"/>
      <c r="J179" s="338"/>
    </row>
    <row r="180" spans="1:10" ht="15.75">
      <c r="A180" s="4"/>
      <c r="B180" s="14"/>
      <c r="C180" s="14"/>
      <c r="D180" s="14"/>
      <c r="E180" s="4"/>
      <c r="F180" s="344"/>
      <c r="G180" s="344"/>
      <c r="H180" s="344"/>
      <c r="I180" s="338"/>
      <c r="J180" s="338"/>
    </row>
    <row r="181" spans="1:10" ht="15.75">
      <c r="A181" s="4"/>
      <c r="B181" s="14"/>
      <c r="C181" s="14"/>
      <c r="D181" s="14"/>
      <c r="E181" s="4"/>
      <c r="F181" s="344"/>
      <c r="G181" s="344"/>
      <c r="H181" s="344"/>
      <c r="I181" s="338"/>
      <c r="J181" s="338"/>
    </row>
    <row r="182" spans="1:10" ht="15.75">
      <c r="A182" s="4"/>
      <c r="B182" s="14"/>
      <c r="C182" s="14"/>
      <c r="D182" s="14"/>
      <c r="E182" s="4"/>
      <c r="F182" s="344"/>
      <c r="G182" s="344"/>
      <c r="H182" s="344"/>
      <c r="I182" s="338"/>
      <c r="J182" s="338"/>
    </row>
    <row r="183" spans="1:10" ht="15.75">
      <c r="A183" s="4"/>
      <c r="B183" s="14"/>
      <c r="C183" s="14"/>
      <c r="D183" s="14"/>
      <c r="E183" s="4"/>
      <c r="F183" s="344"/>
      <c r="G183" s="344"/>
      <c r="H183" s="344"/>
      <c r="I183" s="338"/>
      <c r="J183" s="338"/>
    </row>
    <row r="184" spans="1:10" ht="15.75">
      <c r="A184" s="4"/>
      <c r="B184" s="14"/>
      <c r="C184" s="14"/>
      <c r="D184" s="14"/>
      <c r="E184" s="4"/>
      <c r="F184" s="344"/>
      <c r="G184" s="344"/>
      <c r="H184" s="344"/>
      <c r="I184" s="338"/>
      <c r="J184" s="338"/>
    </row>
    <row r="185" spans="1:10" ht="15.75">
      <c r="A185" s="4"/>
      <c r="B185" s="14"/>
      <c r="C185" s="14"/>
      <c r="D185" s="14"/>
      <c r="E185" s="4"/>
      <c r="F185" s="344"/>
      <c r="G185" s="344"/>
      <c r="H185" s="344"/>
      <c r="I185" s="338"/>
      <c r="J185" s="338"/>
    </row>
    <row r="186" spans="1:10" ht="15.75">
      <c r="A186" s="4"/>
      <c r="B186" s="14"/>
      <c r="C186" s="14"/>
      <c r="D186" s="14"/>
      <c r="E186" s="4"/>
      <c r="F186" s="344"/>
      <c r="G186" s="344"/>
      <c r="H186" s="344"/>
      <c r="I186" s="338"/>
      <c r="J186" s="338"/>
    </row>
    <row r="187" spans="1:10" ht="15.75">
      <c r="A187" s="4"/>
      <c r="B187" s="14"/>
      <c r="C187" s="14"/>
      <c r="D187" s="14"/>
      <c r="E187" s="4"/>
      <c r="F187" s="344"/>
      <c r="G187" s="344"/>
      <c r="H187" s="344"/>
      <c r="I187" s="338"/>
      <c r="J187" s="338"/>
    </row>
    <row r="188" spans="1:10" ht="15.75">
      <c r="A188" s="4"/>
      <c r="B188" s="14"/>
      <c r="C188" s="14"/>
      <c r="D188" s="14"/>
      <c r="E188" s="4"/>
      <c r="F188" s="344"/>
      <c r="G188" s="344"/>
      <c r="H188" s="344"/>
      <c r="I188" s="338"/>
      <c r="J188" s="338"/>
    </row>
    <row r="189" spans="1:10" ht="15.75">
      <c r="A189" s="4"/>
      <c r="B189" s="14"/>
      <c r="C189" s="14"/>
      <c r="D189" s="14"/>
      <c r="E189" s="4"/>
      <c r="F189" s="344"/>
      <c r="G189" s="344"/>
      <c r="H189" s="344"/>
      <c r="I189" s="338"/>
      <c r="J189" s="338"/>
    </row>
    <row r="190" spans="1:10" ht="15.75">
      <c r="A190" s="4"/>
      <c r="B190" s="14"/>
      <c r="C190" s="14"/>
      <c r="D190" s="14"/>
      <c r="E190" s="4"/>
      <c r="F190" s="344"/>
      <c r="G190" s="344"/>
      <c r="H190" s="344"/>
      <c r="I190" s="338"/>
      <c r="J190" s="338"/>
    </row>
    <row r="191" spans="1:10" ht="15.75">
      <c r="A191" s="4"/>
      <c r="B191" s="14"/>
      <c r="C191" s="14"/>
      <c r="D191" s="14"/>
      <c r="E191" s="4"/>
      <c r="F191" s="344"/>
      <c r="G191" s="344"/>
      <c r="H191" s="344"/>
      <c r="I191" s="338"/>
      <c r="J191" s="338"/>
    </row>
    <row r="192" spans="1:10" ht="15.75">
      <c r="A192" s="4"/>
      <c r="B192" s="14"/>
      <c r="C192" s="14"/>
      <c r="D192" s="14"/>
      <c r="E192" s="4"/>
      <c r="F192" s="344"/>
      <c r="G192" s="344"/>
      <c r="H192" s="344"/>
      <c r="I192" s="338"/>
      <c r="J192" s="338"/>
    </row>
    <row r="193" spans="1:10" ht="15.75">
      <c r="A193" s="4"/>
      <c r="B193" s="14"/>
      <c r="C193" s="14"/>
      <c r="D193" s="14"/>
      <c r="E193" s="4"/>
      <c r="F193" s="344"/>
      <c r="G193" s="344"/>
      <c r="H193" s="344"/>
      <c r="I193" s="338"/>
      <c r="J193" s="338"/>
    </row>
    <row r="194" spans="1:10" ht="15.75">
      <c r="A194" s="4"/>
      <c r="B194" s="14"/>
      <c r="C194" s="14"/>
      <c r="D194" s="14"/>
      <c r="E194" s="4"/>
      <c r="F194" s="344"/>
      <c r="G194" s="344"/>
      <c r="H194" s="344"/>
      <c r="I194" s="338"/>
      <c r="J194" s="338"/>
    </row>
    <row r="195" spans="1:10" ht="15.75">
      <c r="A195" s="4"/>
      <c r="B195" s="14"/>
      <c r="C195" s="14"/>
      <c r="D195" s="14"/>
      <c r="E195" s="4"/>
      <c r="F195" s="344"/>
      <c r="G195" s="344"/>
      <c r="H195" s="344"/>
      <c r="I195" s="338"/>
      <c r="J195" s="338"/>
    </row>
    <row r="196" spans="1:10" ht="15.75">
      <c r="A196" s="4"/>
      <c r="B196" s="14"/>
      <c r="C196" s="14"/>
      <c r="D196" s="14"/>
      <c r="E196" s="4"/>
      <c r="F196" s="344"/>
      <c r="G196" s="344"/>
      <c r="H196" s="344"/>
      <c r="I196" s="338"/>
      <c r="J196" s="338"/>
    </row>
    <row r="197" spans="1:10" ht="15.75">
      <c r="A197" s="4"/>
      <c r="B197" s="14"/>
      <c r="C197" s="14"/>
      <c r="D197" s="14"/>
      <c r="E197" s="4"/>
      <c r="F197" s="344"/>
      <c r="G197" s="344"/>
      <c r="H197" s="344"/>
      <c r="I197" s="338"/>
      <c r="J197" s="338"/>
    </row>
    <row r="198" spans="1:10" ht="15.75">
      <c r="A198" s="4"/>
      <c r="B198" s="14"/>
      <c r="C198" s="14"/>
      <c r="D198" s="14"/>
      <c r="E198" s="4"/>
      <c r="F198" s="344"/>
      <c r="G198" s="344"/>
      <c r="H198" s="344"/>
      <c r="I198" s="338"/>
      <c r="J198" s="338"/>
    </row>
    <row r="199" spans="1:10" ht="15.75">
      <c r="A199" s="4"/>
      <c r="B199" s="14"/>
      <c r="C199" s="14"/>
      <c r="D199" s="14"/>
      <c r="E199" s="4"/>
      <c r="F199" s="344"/>
      <c r="G199" s="344"/>
      <c r="H199" s="344"/>
      <c r="I199" s="338"/>
      <c r="J199" s="338"/>
    </row>
    <row r="200" spans="1:10" ht="15.75">
      <c r="A200" s="4"/>
      <c r="B200" s="14"/>
      <c r="C200" s="14"/>
      <c r="D200" s="14"/>
      <c r="E200" s="4"/>
      <c r="F200" s="344"/>
      <c r="G200" s="344"/>
      <c r="H200" s="344"/>
      <c r="I200" s="338"/>
      <c r="J200" s="338"/>
    </row>
    <row r="201" spans="1:10" ht="15.75">
      <c r="A201" s="4"/>
      <c r="B201" s="14"/>
      <c r="C201" s="14"/>
      <c r="D201" s="14"/>
      <c r="E201" s="4"/>
      <c r="F201" s="344"/>
      <c r="G201" s="344"/>
      <c r="H201" s="344"/>
      <c r="I201" s="338"/>
      <c r="J201" s="338"/>
    </row>
    <row r="202" spans="1:10" ht="15.75">
      <c r="A202" s="4"/>
      <c r="B202" s="14"/>
      <c r="C202" s="14"/>
      <c r="D202" s="14"/>
      <c r="E202" s="4"/>
      <c r="F202" s="344"/>
      <c r="G202" s="344"/>
      <c r="H202" s="344"/>
      <c r="I202" s="338"/>
      <c r="J202" s="338"/>
    </row>
    <row r="203" spans="1:10" ht="15.75">
      <c r="A203" s="4"/>
      <c r="B203" s="14"/>
      <c r="C203" s="14"/>
      <c r="D203" s="14"/>
      <c r="E203" s="4"/>
      <c r="F203" s="344"/>
      <c r="G203" s="344"/>
      <c r="H203" s="344"/>
      <c r="I203" s="338"/>
      <c r="J203" s="338"/>
    </row>
    <row r="204" spans="1:10" ht="15.75">
      <c r="A204" s="4"/>
      <c r="B204" s="14"/>
      <c r="C204" s="14"/>
      <c r="D204" s="14"/>
      <c r="E204" s="4"/>
      <c r="F204" s="344"/>
      <c r="G204" s="344"/>
      <c r="H204" s="344"/>
      <c r="I204" s="338"/>
      <c r="J204" s="338"/>
    </row>
    <row r="205" spans="1:10" ht="15.75">
      <c r="A205" s="4"/>
      <c r="B205" s="14"/>
      <c r="C205" s="14"/>
      <c r="D205" s="14"/>
      <c r="E205" s="4"/>
      <c r="F205" s="344"/>
      <c r="G205" s="344"/>
      <c r="H205" s="344"/>
      <c r="I205" s="338"/>
      <c r="J205" s="338"/>
    </row>
    <row r="206" spans="1:10" ht="15.75">
      <c r="A206" s="4"/>
      <c r="B206" s="14"/>
      <c r="C206" s="14"/>
      <c r="D206" s="14"/>
      <c r="E206" s="4"/>
      <c r="F206" s="344"/>
      <c r="G206" s="344"/>
      <c r="H206" s="344"/>
      <c r="I206" s="338"/>
      <c r="J206" s="338"/>
    </row>
    <row r="207" spans="1:10" ht="15.75">
      <c r="A207" s="4"/>
      <c r="B207" s="14"/>
      <c r="C207" s="14"/>
      <c r="D207" s="14"/>
      <c r="E207" s="4"/>
      <c r="F207" s="344"/>
      <c r="G207" s="344"/>
      <c r="H207" s="344"/>
      <c r="I207" s="338"/>
      <c r="J207" s="338"/>
    </row>
    <row r="208" spans="1:10" ht="15.75">
      <c r="A208" s="4"/>
      <c r="B208" s="14"/>
      <c r="C208" s="14"/>
      <c r="D208" s="14"/>
      <c r="E208" s="4"/>
      <c r="F208" s="344"/>
      <c r="G208" s="344"/>
      <c r="H208" s="344"/>
      <c r="I208" s="338"/>
      <c r="J208" s="338"/>
    </row>
    <row r="209" spans="1:10" ht="15.75">
      <c r="A209" s="4"/>
      <c r="B209" s="14"/>
      <c r="C209" s="14"/>
      <c r="D209" s="14"/>
      <c r="E209" s="4"/>
      <c r="F209" s="344"/>
      <c r="G209" s="344"/>
      <c r="H209" s="344"/>
      <c r="I209" s="338"/>
      <c r="J209" s="338"/>
    </row>
    <row r="210" spans="1:10" ht="15.75">
      <c r="A210" s="4"/>
      <c r="B210" s="14"/>
      <c r="C210" s="14"/>
      <c r="D210" s="14"/>
      <c r="E210" s="4"/>
      <c r="F210" s="344"/>
      <c r="G210" s="344"/>
      <c r="H210" s="344"/>
      <c r="I210" s="338"/>
      <c r="J210" s="338"/>
    </row>
    <row r="211" spans="1:10" ht="15.75">
      <c r="A211" s="4"/>
      <c r="B211" s="14"/>
      <c r="C211" s="14"/>
      <c r="D211" s="14"/>
      <c r="E211" s="4"/>
      <c r="F211" s="344"/>
      <c r="G211" s="344"/>
      <c r="H211" s="344"/>
      <c r="I211" s="338"/>
      <c r="J211" s="338"/>
    </row>
    <row r="212" spans="1:10" ht="15.75">
      <c r="A212" s="4"/>
      <c r="B212" s="14"/>
      <c r="C212" s="14"/>
      <c r="D212" s="14"/>
      <c r="E212" s="4"/>
      <c r="F212" s="344"/>
      <c r="G212" s="344"/>
      <c r="H212" s="344"/>
      <c r="I212" s="338"/>
      <c r="J212" s="338"/>
    </row>
    <row r="213" spans="1:10" ht="15.75">
      <c r="A213" s="4"/>
      <c r="B213" s="14"/>
      <c r="C213" s="14"/>
      <c r="D213" s="14"/>
      <c r="E213" s="4"/>
      <c r="F213" s="344"/>
      <c r="G213" s="344"/>
      <c r="H213" s="344"/>
      <c r="I213" s="338"/>
      <c r="J213" s="338"/>
    </row>
    <row r="214" spans="1:10" ht="15.75">
      <c r="A214" s="4"/>
      <c r="B214" s="14"/>
      <c r="C214" s="14"/>
      <c r="D214" s="14"/>
      <c r="E214" s="4"/>
      <c r="F214" s="344"/>
      <c r="G214" s="344"/>
      <c r="H214" s="344"/>
      <c r="I214" s="338"/>
      <c r="J214" s="338"/>
    </row>
    <row r="215" spans="1:10" ht="15.75">
      <c r="A215" s="4"/>
      <c r="B215" s="14"/>
      <c r="C215" s="14"/>
      <c r="D215" s="14"/>
      <c r="E215" s="4"/>
      <c r="F215" s="344"/>
      <c r="G215" s="344"/>
      <c r="H215" s="344"/>
      <c r="I215" s="338"/>
      <c r="J215" s="338"/>
    </row>
    <row r="216" spans="1:10" ht="15.75">
      <c r="A216" s="4"/>
      <c r="B216" s="14"/>
      <c r="C216" s="14"/>
      <c r="D216" s="14"/>
      <c r="E216" s="4"/>
      <c r="F216" s="344"/>
      <c r="G216" s="344"/>
      <c r="H216" s="344"/>
      <c r="I216" s="338"/>
      <c r="J216" s="338"/>
    </row>
    <row r="217" spans="1:10" ht="15.75">
      <c r="A217" s="4"/>
      <c r="B217" s="14"/>
      <c r="C217" s="14"/>
      <c r="D217" s="14"/>
      <c r="E217" s="4"/>
      <c r="F217" s="344"/>
      <c r="G217" s="344"/>
      <c r="H217" s="344"/>
      <c r="I217" s="338"/>
      <c r="J217" s="338"/>
    </row>
    <row r="218" spans="1:10" ht="15.75">
      <c r="A218" s="4"/>
      <c r="B218" s="14"/>
      <c r="C218" s="14"/>
      <c r="D218" s="14"/>
      <c r="E218" s="4"/>
      <c r="F218" s="344"/>
      <c r="G218" s="344"/>
      <c r="H218" s="344"/>
      <c r="I218" s="338"/>
      <c r="J218" s="338"/>
    </row>
    <row r="219" spans="1:10" ht="15.75">
      <c r="A219" s="4"/>
      <c r="B219" s="14"/>
      <c r="C219" s="14"/>
      <c r="D219" s="14"/>
      <c r="E219" s="4"/>
      <c r="F219" s="344"/>
      <c r="G219" s="344"/>
      <c r="H219" s="344"/>
      <c r="I219" s="338"/>
      <c r="J219" s="338"/>
    </row>
    <row r="220" spans="1:10" ht="15.75">
      <c r="A220" s="4"/>
      <c r="B220" s="14"/>
      <c r="C220" s="14"/>
      <c r="D220" s="14"/>
      <c r="E220" s="4"/>
      <c r="F220" s="344"/>
      <c r="G220" s="344"/>
      <c r="H220" s="344"/>
      <c r="I220" s="338"/>
      <c r="J220" s="338"/>
    </row>
    <row r="221" spans="1:10" ht="15.75">
      <c r="A221" s="4"/>
      <c r="B221" s="14"/>
      <c r="C221" s="14"/>
      <c r="D221" s="14"/>
      <c r="E221" s="4"/>
      <c r="F221" s="344"/>
      <c r="G221" s="344"/>
      <c r="H221" s="344"/>
      <c r="I221" s="338"/>
      <c r="J221" s="338"/>
    </row>
    <row r="222" spans="1:10" ht="15.75">
      <c r="A222" s="4"/>
      <c r="B222" s="14"/>
      <c r="C222" s="14"/>
      <c r="D222" s="14"/>
      <c r="E222" s="4"/>
      <c r="F222" s="344"/>
      <c r="G222" s="344"/>
      <c r="H222" s="344"/>
      <c r="I222" s="338"/>
      <c r="J222" s="338"/>
    </row>
    <row r="223" spans="1:10" ht="15.75">
      <c r="A223" s="4"/>
      <c r="B223" s="14"/>
      <c r="C223" s="14"/>
      <c r="D223" s="14"/>
      <c r="E223" s="4"/>
      <c r="F223" s="344"/>
      <c r="G223" s="344"/>
      <c r="H223" s="344"/>
      <c r="I223" s="338"/>
      <c r="J223" s="338"/>
    </row>
    <row r="224" spans="1:10" ht="15.75">
      <c r="A224" s="4"/>
      <c r="B224" s="14"/>
      <c r="C224" s="14"/>
      <c r="D224" s="14"/>
      <c r="E224" s="4"/>
      <c r="F224" s="344"/>
      <c r="G224" s="344"/>
      <c r="H224" s="344"/>
      <c r="I224" s="338"/>
      <c r="J224" s="338"/>
    </row>
    <row r="225" spans="1:10" ht="15.75">
      <c r="A225" s="4"/>
      <c r="B225" s="14"/>
      <c r="C225" s="14"/>
      <c r="D225" s="14"/>
      <c r="E225" s="4"/>
      <c r="F225" s="344"/>
      <c r="G225" s="344"/>
      <c r="H225" s="344"/>
      <c r="I225" s="338"/>
      <c r="J225" s="338"/>
    </row>
    <row r="226" spans="1:10" ht="15.75">
      <c r="A226" s="4"/>
      <c r="B226" s="14"/>
      <c r="C226" s="14"/>
      <c r="D226" s="14"/>
      <c r="E226" s="4"/>
      <c r="F226" s="344"/>
      <c r="G226" s="344"/>
      <c r="H226" s="344"/>
      <c r="I226" s="338"/>
      <c r="J226" s="338"/>
    </row>
    <row r="227" spans="1:10" ht="15.75">
      <c r="A227" s="4"/>
      <c r="B227" s="14"/>
      <c r="C227" s="14"/>
      <c r="D227" s="14"/>
      <c r="E227" s="4"/>
      <c r="F227" s="344"/>
      <c r="G227" s="344"/>
      <c r="H227" s="344"/>
      <c r="I227" s="338"/>
      <c r="J227" s="338"/>
    </row>
    <row r="228" spans="1:10" ht="15.75">
      <c r="A228" s="4"/>
      <c r="B228" s="14"/>
      <c r="C228" s="14"/>
      <c r="D228" s="14"/>
      <c r="E228" s="4"/>
      <c r="F228" s="344"/>
      <c r="G228" s="344"/>
      <c r="H228" s="344"/>
      <c r="I228" s="338"/>
      <c r="J228" s="338"/>
    </row>
    <row r="229" spans="1:10" ht="15.75">
      <c r="A229" s="4"/>
      <c r="B229" s="14"/>
      <c r="C229" s="14"/>
      <c r="D229" s="14"/>
      <c r="E229" s="4"/>
      <c r="F229" s="344"/>
      <c r="G229" s="344"/>
      <c r="H229" s="344"/>
      <c r="I229" s="338"/>
      <c r="J229" s="338"/>
    </row>
    <row r="230" spans="1:10" ht="15.75">
      <c r="A230" s="4"/>
      <c r="B230" s="14"/>
      <c r="C230" s="14"/>
      <c r="D230" s="14"/>
      <c r="E230" s="4"/>
      <c r="F230" s="344"/>
      <c r="G230" s="344"/>
      <c r="H230" s="344"/>
      <c r="I230" s="338"/>
      <c r="J230" s="338"/>
    </row>
    <row r="231" spans="1:10" ht="15.75">
      <c r="A231" s="4"/>
      <c r="B231" s="14"/>
      <c r="C231" s="14"/>
      <c r="D231" s="14"/>
      <c r="E231" s="4"/>
      <c r="F231" s="344"/>
      <c r="G231" s="344"/>
      <c r="H231" s="344"/>
      <c r="I231" s="338"/>
      <c r="J231" s="338"/>
    </row>
    <row r="232" spans="1:10" ht="15.75">
      <c r="A232" s="4"/>
      <c r="B232" s="14"/>
      <c r="C232" s="14"/>
      <c r="D232" s="14"/>
      <c r="E232" s="4"/>
      <c r="F232" s="344"/>
      <c r="G232" s="344"/>
      <c r="H232" s="344"/>
      <c r="I232" s="338"/>
      <c r="J232" s="338"/>
    </row>
    <row r="233" spans="1:10" ht="15.75">
      <c r="A233" s="4"/>
      <c r="B233" s="14"/>
      <c r="C233" s="14"/>
      <c r="D233" s="14"/>
      <c r="E233" s="4"/>
      <c r="F233" s="344"/>
      <c r="G233" s="344"/>
      <c r="H233" s="344"/>
      <c r="I233" s="338"/>
      <c r="J233" s="338"/>
    </row>
    <row r="234" spans="1:10" ht="15.75">
      <c r="A234" s="4"/>
      <c r="B234" s="14"/>
      <c r="C234" s="14"/>
      <c r="D234" s="14"/>
      <c r="E234" s="4"/>
      <c r="F234" s="344"/>
      <c r="G234" s="344"/>
      <c r="H234" s="344"/>
      <c r="I234" s="338"/>
      <c r="J234" s="338"/>
    </row>
    <row r="235" spans="1:10" ht="15.75">
      <c r="A235" s="4"/>
      <c r="B235" s="14"/>
      <c r="C235" s="14"/>
      <c r="D235" s="14"/>
      <c r="E235" s="4"/>
      <c r="F235" s="344"/>
      <c r="G235" s="344"/>
      <c r="H235" s="344"/>
      <c r="I235" s="338"/>
      <c r="J235" s="338"/>
    </row>
    <row r="236" spans="1:10" ht="15.75">
      <c r="A236" s="4"/>
      <c r="B236" s="14"/>
      <c r="C236" s="14"/>
      <c r="D236" s="14"/>
      <c r="E236" s="4"/>
      <c r="F236" s="344"/>
      <c r="G236" s="344"/>
      <c r="H236" s="344"/>
      <c r="I236" s="338"/>
      <c r="J236" s="338"/>
    </row>
    <row r="237" spans="1:10" ht="15.75">
      <c r="A237" s="4"/>
      <c r="B237" s="14"/>
      <c r="C237" s="14"/>
      <c r="D237" s="14"/>
      <c r="E237" s="4"/>
      <c r="F237" s="344"/>
      <c r="G237" s="344"/>
      <c r="H237" s="344"/>
      <c r="I237" s="338"/>
      <c r="J237" s="338"/>
    </row>
    <row r="238" spans="1:10" ht="15.75">
      <c r="A238" s="4"/>
      <c r="B238" s="14"/>
      <c r="C238" s="14"/>
      <c r="D238" s="14"/>
      <c r="E238" s="4"/>
      <c r="F238" s="344"/>
      <c r="G238" s="344"/>
      <c r="H238" s="344"/>
      <c r="I238" s="338"/>
      <c r="J238" s="338"/>
    </row>
    <row r="239" spans="1:10" ht="15.75">
      <c r="A239" s="4"/>
      <c r="B239" s="14"/>
      <c r="C239" s="14"/>
      <c r="D239" s="14"/>
      <c r="E239" s="4"/>
      <c r="F239" s="344"/>
      <c r="G239" s="344"/>
      <c r="H239" s="344"/>
      <c r="I239" s="338"/>
      <c r="J239" s="338"/>
    </row>
    <row r="240" spans="1:10" ht="15.75">
      <c r="A240" s="4"/>
      <c r="B240" s="14"/>
      <c r="C240" s="14"/>
      <c r="D240" s="14"/>
      <c r="E240" s="4"/>
      <c r="F240" s="344"/>
      <c r="G240" s="344"/>
      <c r="H240" s="344"/>
      <c r="I240" s="338"/>
      <c r="J240" s="338"/>
    </row>
    <row r="241" spans="1:10" ht="15.75">
      <c r="A241" s="4"/>
      <c r="B241" s="14"/>
      <c r="C241" s="14"/>
      <c r="D241" s="14"/>
      <c r="E241" s="4"/>
      <c r="F241" s="344"/>
      <c r="G241" s="344"/>
      <c r="H241" s="344"/>
      <c r="I241" s="338"/>
      <c r="J241" s="338"/>
    </row>
    <row r="242" spans="1:10" ht="15.75">
      <c r="A242" s="4"/>
      <c r="B242" s="14"/>
      <c r="C242" s="14"/>
      <c r="D242" s="14"/>
      <c r="E242" s="4"/>
      <c r="F242" s="344"/>
      <c r="G242" s="344"/>
      <c r="H242" s="344"/>
      <c r="I242" s="338"/>
      <c r="J242" s="338"/>
    </row>
    <row r="243" spans="1:10" ht="15.75">
      <c r="A243" s="4"/>
      <c r="B243" s="14"/>
      <c r="C243" s="14"/>
      <c r="D243" s="14"/>
      <c r="E243" s="4"/>
      <c r="F243" s="344"/>
      <c r="G243" s="344"/>
      <c r="H243" s="344"/>
      <c r="I243" s="338"/>
      <c r="J243" s="338"/>
    </row>
    <row r="244" spans="1:10" ht="15.75">
      <c r="A244" s="4"/>
      <c r="B244" s="14"/>
      <c r="C244" s="14"/>
      <c r="D244" s="14"/>
      <c r="E244" s="4"/>
      <c r="F244" s="344"/>
      <c r="G244" s="344"/>
      <c r="H244" s="344"/>
      <c r="I244" s="338"/>
      <c r="J244" s="338"/>
    </row>
    <row r="245" spans="1:10" ht="15.75">
      <c r="A245" s="4"/>
      <c r="B245" s="14"/>
      <c r="C245" s="14"/>
      <c r="D245" s="14"/>
      <c r="E245" s="4"/>
      <c r="F245" s="344"/>
      <c r="G245" s="344"/>
      <c r="H245" s="344"/>
      <c r="I245" s="338"/>
      <c r="J245" s="338"/>
    </row>
    <row r="246" spans="1:10" ht="15.75">
      <c r="A246" s="4"/>
      <c r="B246" s="14"/>
      <c r="C246" s="14"/>
      <c r="D246" s="14"/>
      <c r="E246" s="4"/>
      <c r="F246" s="344"/>
      <c r="G246" s="344"/>
      <c r="H246" s="344"/>
      <c r="I246" s="338"/>
      <c r="J246" s="338"/>
    </row>
    <row r="247" spans="1:10" ht="15.75">
      <c r="A247" s="4"/>
      <c r="B247" s="14"/>
      <c r="C247" s="14"/>
      <c r="D247" s="14"/>
      <c r="E247" s="4"/>
      <c r="F247" s="344"/>
      <c r="G247" s="344"/>
      <c r="H247" s="344"/>
      <c r="I247" s="338"/>
      <c r="J247" s="338"/>
    </row>
    <row r="248" spans="1:10" ht="15.75">
      <c r="A248" s="4"/>
      <c r="B248" s="14"/>
      <c r="C248" s="14"/>
      <c r="D248" s="14"/>
      <c r="E248" s="4"/>
      <c r="F248" s="344"/>
      <c r="G248" s="344"/>
      <c r="H248" s="344"/>
      <c r="I248" s="338"/>
      <c r="J248" s="338"/>
    </row>
    <row r="249" spans="1:10" ht="15.75">
      <c r="A249" s="4"/>
      <c r="B249" s="14"/>
      <c r="C249" s="14"/>
      <c r="D249" s="14"/>
      <c r="E249" s="4"/>
      <c r="F249" s="344"/>
      <c r="G249" s="344"/>
      <c r="H249" s="344"/>
      <c r="I249" s="338"/>
      <c r="J249" s="338"/>
    </row>
    <row r="250" spans="1:10" ht="15.75">
      <c r="A250" s="4"/>
      <c r="B250" s="14"/>
      <c r="C250" s="14"/>
      <c r="D250" s="14"/>
      <c r="E250" s="4"/>
      <c r="F250" s="344"/>
      <c r="G250" s="344"/>
      <c r="H250" s="344"/>
      <c r="I250" s="338"/>
      <c r="J250" s="338"/>
    </row>
    <row r="251" spans="1:10" ht="15.75">
      <c r="A251" s="4"/>
      <c r="B251" s="14"/>
      <c r="C251" s="14"/>
      <c r="D251" s="14"/>
      <c r="E251" s="4"/>
      <c r="F251" s="344"/>
      <c r="G251" s="344"/>
      <c r="H251" s="344"/>
      <c r="I251" s="338"/>
      <c r="J251" s="338"/>
    </row>
    <row r="252" spans="1:10" ht="15.75">
      <c r="A252" s="4"/>
      <c r="B252" s="14"/>
      <c r="C252" s="14"/>
      <c r="D252" s="14"/>
      <c r="E252" s="4"/>
      <c r="F252" s="344"/>
      <c r="G252" s="344"/>
      <c r="H252" s="344"/>
      <c r="I252" s="338"/>
      <c r="J252" s="338"/>
    </row>
    <row r="253" spans="1:10" ht="15.75">
      <c r="A253" s="4"/>
      <c r="B253" s="14"/>
      <c r="C253" s="14"/>
      <c r="D253" s="14"/>
      <c r="E253" s="4"/>
      <c r="F253" s="344"/>
      <c r="G253" s="344"/>
      <c r="H253" s="344"/>
      <c r="I253" s="338"/>
      <c r="J253" s="338"/>
    </row>
    <row r="254" spans="1:10" ht="15.75">
      <c r="A254" s="4"/>
      <c r="B254" s="14"/>
      <c r="C254" s="14"/>
      <c r="D254" s="14"/>
      <c r="E254" s="4"/>
      <c r="F254" s="344"/>
      <c r="G254" s="344"/>
      <c r="H254" s="344"/>
      <c r="I254" s="338"/>
      <c r="J254" s="338"/>
    </row>
    <row r="255" spans="1:10" ht="15.75">
      <c r="A255" s="4"/>
      <c r="B255" s="14"/>
      <c r="C255" s="14"/>
      <c r="D255" s="14"/>
      <c r="E255" s="4"/>
      <c r="F255" s="344"/>
      <c r="G255" s="344"/>
      <c r="H255" s="344"/>
      <c r="I255" s="338"/>
      <c r="J255" s="338"/>
    </row>
    <row r="256" spans="1:10" ht="15.75">
      <c r="A256" s="4"/>
      <c r="B256" s="14"/>
      <c r="C256" s="14"/>
      <c r="D256" s="14"/>
      <c r="E256" s="4"/>
      <c r="F256" s="344"/>
      <c r="G256" s="344"/>
      <c r="H256" s="344"/>
      <c r="I256" s="338"/>
      <c r="J256" s="338"/>
    </row>
    <row r="257" spans="1:10" ht="15.75">
      <c r="A257" s="4"/>
      <c r="B257" s="14"/>
      <c r="C257" s="14"/>
      <c r="D257" s="14"/>
      <c r="E257" s="4"/>
      <c r="F257" s="344"/>
      <c r="G257" s="344"/>
      <c r="H257" s="344"/>
      <c r="I257" s="338"/>
      <c r="J257" s="338"/>
    </row>
    <row r="258" spans="1:10" ht="15.75">
      <c r="A258" s="4"/>
      <c r="B258" s="14"/>
      <c r="C258" s="14"/>
      <c r="D258" s="14"/>
      <c r="E258" s="4"/>
      <c r="F258" s="344"/>
      <c r="G258" s="344"/>
      <c r="H258" s="344"/>
      <c r="I258" s="338"/>
      <c r="J258" s="338"/>
    </row>
    <row r="259" spans="1:10" ht="15.75">
      <c r="A259" s="4"/>
      <c r="B259" s="14"/>
      <c r="C259" s="14"/>
      <c r="D259" s="14"/>
      <c r="E259" s="4"/>
      <c r="F259" s="344"/>
      <c r="G259" s="344"/>
      <c r="H259" s="344"/>
      <c r="I259" s="338"/>
      <c r="J259" s="338"/>
    </row>
    <row r="260" spans="1:10" ht="15.75">
      <c r="A260" s="4"/>
      <c r="B260" s="14"/>
      <c r="C260" s="14"/>
      <c r="D260" s="14"/>
      <c r="E260" s="4"/>
      <c r="F260" s="344"/>
      <c r="G260" s="344"/>
      <c r="H260" s="344"/>
      <c r="I260" s="338"/>
      <c r="J260" s="338"/>
    </row>
    <row r="261" spans="1:10" ht="15.75">
      <c r="A261" s="4"/>
      <c r="B261" s="14"/>
      <c r="C261" s="14"/>
      <c r="D261" s="14"/>
      <c r="E261" s="4"/>
      <c r="F261" s="344"/>
      <c r="G261" s="344"/>
      <c r="H261" s="344"/>
      <c r="I261" s="338"/>
      <c r="J261" s="338"/>
    </row>
    <row r="262" spans="1:10" ht="15.75">
      <c r="A262" s="4"/>
      <c r="B262" s="14"/>
      <c r="C262" s="14"/>
      <c r="D262" s="14"/>
      <c r="E262" s="4"/>
      <c r="F262" s="344"/>
      <c r="G262" s="344"/>
      <c r="H262" s="344"/>
      <c r="I262" s="338"/>
      <c r="J262" s="338"/>
    </row>
    <row r="263" spans="1:10" ht="15.75">
      <c r="A263" s="4"/>
      <c r="B263" s="14"/>
      <c r="C263" s="14"/>
      <c r="D263" s="14"/>
      <c r="E263" s="4"/>
      <c r="F263" s="344"/>
      <c r="G263" s="344"/>
      <c r="H263" s="344"/>
      <c r="I263" s="338"/>
      <c r="J263" s="338"/>
    </row>
    <row r="264" spans="1:10" ht="15.75">
      <c r="A264" s="4"/>
      <c r="B264" s="14"/>
      <c r="C264" s="14"/>
      <c r="D264" s="14"/>
      <c r="E264" s="4"/>
      <c r="F264" s="344"/>
      <c r="G264" s="344"/>
      <c r="H264" s="344"/>
      <c r="I264" s="338"/>
      <c r="J264" s="338"/>
    </row>
    <row r="265" spans="1:10" ht="15.75">
      <c r="A265" s="4"/>
      <c r="B265" s="14"/>
      <c r="C265" s="14"/>
      <c r="D265" s="14"/>
      <c r="E265" s="4"/>
      <c r="F265" s="344"/>
      <c r="G265" s="344"/>
      <c r="H265" s="344"/>
      <c r="I265" s="338"/>
      <c r="J265" s="338"/>
    </row>
    <row r="266" spans="1:10" ht="15.75">
      <c r="A266" s="4"/>
      <c r="B266" s="14"/>
      <c r="C266" s="14"/>
      <c r="D266" s="14"/>
      <c r="E266" s="4"/>
      <c r="F266" s="344"/>
      <c r="G266" s="344"/>
      <c r="H266" s="344"/>
      <c r="I266" s="338"/>
      <c r="J266" s="338"/>
    </row>
    <row r="267" spans="1:10" ht="15.75">
      <c r="A267" s="4"/>
      <c r="B267" s="14"/>
      <c r="C267" s="14"/>
      <c r="D267" s="14"/>
      <c r="E267" s="4"/>
      <c r="F267" s="344"/>
      <c r="G267" s="344"/>
      <c r="H267" s="344"/>
      <c r="I267" s="338"/>
      <c r="J267" s="338"/>
    </row>
    <row r="268" spans="1:10" ht="15.75">
      <c r="A268" s="4"/>
      <c r="B268" s="14"/>
      <c r="C268" s="14"/>
      <c r="D268" s="14"/>
      <c r="E268" s="4"/>
      <c r="F268" s="344"/>
      <c r="G268" s="344"/>
      <c r="H268" s="344"/>
      <c r="I268" s="338"/>
      <c r="J268" s="338"/>
    </row>
    <row r="269" spans="1:10" ht="15.75">
      <c r="A269" s="4"/>
      <c r="B269" s="14"/>
      <c r="C269" s="14"/>
      <c r="D269" s="14"/>
      <c r="E269" s="4"/>
      <c r="F269" s="344"/>
      <c r="G269" s="344"/>
      <c r="H269" s="344"/>
      <c r="I269" s="338"/>
      <c r="J269" s="338"/>
    </row>
    <row r="270" spans="1:10" ht="15.75">
      <c r="A270" s="4"/>
      <c r="B270" s="14"/>
      <c r="C270" s="14"/>
      <c r="D270" s="14"/>
      <c r="E270" s="4"/>
      <c r="F270" s="344"/>
      <c r="G270" s="344"/>
      <c r="H270" s="344"/>
      <c r="I270" s="338"/>
      <c r="J270" s="338"/>
    </row>
    <row r="271" spans="1:10" ht="15.75">
      <c r="A271" s="4"/>
      <c r="B271" s="14"/>
      <c r="C271" s="14"/>
      <c r="D271" s="14"/>
      <c r="E271" s="4"/>
      <c r="F271" s="344"/>
      <c r="G271" s="344"/>
      <c r="H271" s="344"/>
      <c r="I271" s="338"/>
      <c r="J271" s="338"/>
    </row>
    <row r="272" spans="1:10" ht="15.75">
      <c r="A272" s="4"/>
      <c r="B272" s="14"/>
      <c r="C272" s="14"/>
      <c r="D272" s="14"/>
      <c r="E272" s="4"/>
      <c r="F272" s="344"/>
      <c r="G272" s="344"/>
      <c r="H272" s="344"/>
      <c r="I272" s="338"/>
      <c r="J272" s="338"/>
    </row>
    <row r="273" spans="1:10" ht="15.75">
      <c r="A273" s="4"/>
      <c r="B273" s="14"/>
      <c r="C273" s="14"/>
      <c r="D273" s="14"/>
      <c r="E273" s="4"/>
      <c r="F273" s="344"/>
      <c r="G273" s="344"/>
      <c r="H273" s="344"/>
      <c r="I273" s="338"/>
      <c r="J273" s="338"/>
    </row>
    <row r="274" spans="1:10" ht="15.75">
      <c r="A274" s="4"/>
      <c r="B274" s="14"/>
      <c r="C274" s="14"/>
      <c r="D274" s="14"/>
      <c r="E274" s="4"/>
      <c r="F274" s="344"/>
      <c r="G274" s="344"/>
      <c r="H274" s="344"/>
      <c r="I274" s="338"/>
      <c r="J274" s="338"/>
    </row>
    <row r="275" spans="1:10" ht="15.75">
      <c r="A275" s="4"/>
      <c r="B275" s="14"/>
      <c r="C275" s="14"/>
      <c r="D275" s="14"/>
      <c r="E275" s="4"/>
      <c r="F275" s="344"/>
      <c r="G275" s="344"/>
      <c r="H275" s="344"/>
      <c r="I275" s="338"/>
      <c r="J275" s="338"/>
    </row>
    <row r="276" spans="1:10" ht="15.75">
      <c r="A276" s="4"/>
      <c r="B276" s="14"/>
      <c r="C276" s="14"/>
      <c r="D276" s="14"/>
      <c r="E276" s="4"/>
      <c r="F276" s="344"/>
      <c r="G276" s="344"/>
      <c r="H276" s="344"/>
      <c r="I276" s="338"/>
      <c r="J276" s="338"/>
    </row>
    <row r="277" spans="1:10" ht="15.75">
      <c r="A277" s="4"/>
      <c r="B277" s="14"/>
      <c r="C277" s="14"/>
      <c r="D277" s="14"/>
      <c r="E277" s="4"/>
      <c r="F277" s="344"/>
      <c r="G277" s="344"/>
      <c r="H277" s="344"/>
      <c r="I277" s="338"/>
      <c r="J277" s="338"/>
    </row>
    <row r="278" spans="1:10" ht="15.75">
      <c r="A278" s="4"/>
      <c r="B278" s="14"/>
      <c r="C278" s="14"/>
      <c r="D278" s="14"/>
      <c r="E278" s="4"/>
      <c r="F278" s="344"/>
      <c r="G278" s="344"/>
      <c r="H278" s="344"/>
      <c r="I278" s="338"/>
      <c r="J278" s="338"/>
    </row>
    <row r="279" spans="1:10" ht="15.75">
      <c r="A279" s="4"/>
      <c r="B279" s="14"/>
      <c r="C279" s="14"/>
      <c r="D279" s="14"/>
      <c r="E279" s="4"/>
      <c r="F279" s="344"/>
      <c r="G279" s="344"/>
      <c r="H279" s="344"/>
      <c r="I279" s="338"/>
      <c r="J279" s="338"/>
    </row>
    <row r="280" spans="1:10" ht="15.75">
      <c r="A280" s="4"/>
      <c r="B280" s="14"/>
      <c r="C280" s="14"/>
      <c r="D280" s="14"/>
      <c r="E280" s="4"/>
      <c r="F280" s="344"/>
      <c r="G280" s="344"/>
      <c r="H280" s="344"/>
      <c r="I280" s="338"/>
      <c r="J280" s="338"/>
    </row>
    <row r="281" spans="1:10" ht="15.75">
      <c r="A281" s="4"/>
      <c r="B281" s="14"/>
      <c r="C281" s="14"/>
      <c r="D281" s="14"/>
      <c r="E281" s="4"/>
      <c r="F281" s="344"/>
      <c r="G281" s="344"/>
      <c r="H281" s="344"/>
      <c r="I281" s="338"/>
      <c r="J281" s="338"/>
    </row>
    <row r="282" spans="1:10" ht="15.75">
      <c r="A282" s="4"/>
      <c r="B282" s="14"/>
      <c r="C282" s="14"/>
      <c r="D282" s="14"/>
      <c r="E282" s="4"/>
      <c r="F282" s="344"/>
      <c r="G282" s="344"/>
      <c r="H282" s="344"/>
      <c r="I282" s="338"/>
      <c r="J282" s="338"/>
    </row>
    <row r="283" spans="1:10" ht="15.75">
      <c r="A283" s="4"/>
      <c r="B283" s="14"/>
      <c r="C283" s="14"/>
      <c r="D283" s="14"/>
      <c r="E283" s="4"/>
      <c r="F283" s="344"/>
      <c r="G283" s="344"/>
      <c r="H283" s="344"/>
      <c r="I283" s="338"/>
      <c r="J283" s="338"/>
    </row>
    <row r="284" spans="1:10" ht="15.75">
      <c r="A284" s="4"/>
      <c r="B284" s="14"/>
      <c r="C284" s="14"/>
      <c r="D284" s="14"/>
      <c r="E284" s="4"/>
      <c r="F284" s="344"/>
      <c r="G284" s="344"/>
      <c r="H284" s="344"/>
      <c r="I284" s="338"/>
      <c r="J284" s="338"/>
    </row>
    <row r="285" spans="1:10" ht="15.75">
      <c r="A285" s="4"/>
      <c r="B285" s="14"/>
      <c r="C285" s="14"/>
      <c r="D285" s="14"/>
      <c r="E285" s="4"/>
      <c r="F285" s="344"/>
      <c r="G285" s="344"/>
      <c r="H285" s="344"/>
      <c r="I285" s="338"/>
      <c r="J285" s="338"/>
    </row>
    <row r="286" spans="1:10" ht="15.75">
      <c r="A286" s="4"/>
      <c r="B286" s="14"/>
      <c r="C286" s="14"/>
      <c r="D286" s="14"/>
      <c r="E286" s="4"/>
      <c r="F286" s="344"/>
      <c r="G286" s="344"/>
      <c r="H286" s="344"/>
      <c r="I286" s="338"/>
      <c r="J286" s="338"/>
    </row>
    <row r="287" spans="1:10" ht="15.75">
      <c r="A287" s="4"/>
      <c r="B287" s="14"/>
      <c r="C287" s="14"/>
      <c r="D287" s="14"/>
      <c r="E287" s="4"/>
      <c r="F287" s="344"/>
      <c r="G287" s="344"/>
      <c r="H287" s="344"/>
      <c r="I287" s="338"/>
      <c r="J287" s="338"/>
    </row>
    <row r="288" spans="1:10" ht="15.75">
      <c r="A288" s="4"/>
      <c r="B288" s="14"/>
      <c r="C288" s="14"/>
      <c r="D288" s="14"/>
      <c r="E288" s="4"/>
      <c r="F288" s="344"/>
      <c r="G288" s="344"/>
      <c r="H288" s="344"/>
      <c r="I288" s="338"/>
      <c r="J288" s="338"/>
    </row>
    <row r="289" spans="1:10" ht="15.75">
      <c r="A289" s="4"/>
      <c r="B289" s="14"/>
      <c r="C289" s="14"/>
      <c r="D289" s="14"/>
      <c r="E289" s="4"/>
      <c r="F289" s="344"/>
      <c r="G289" s="344"/>
      <c r="H289" s="344"/>
      <c r="I289" s="338"/>
      <c r="J289" s="338"/>
    </row>
    <row r="290" spans="1:10" ht="15.75">
      <c r="A290" s="4"/>
      <c r="B290" s="14"/>
      <c r="C290" s="14"/>
      <c r="D290" s="14"/>
      <c r="E290" s="4"/>
      <c r="F290" s="344"/>
      <c r="G290" s="344"/>
      <c r="H290" s="344"/>
      <c r="I290" s="338"/>
      <c r="J290" s="338"/>
    </row>
    <row r="291" spans="1:10" ht="15.75">
      <c r="A291" s="4"/>
      <c r="B291" s="14"/>
      <c r="C291" s="14"/>
      <c r="D291" s="14"/>
      <c r="E291" s="4"/>
      <c r="F291" s="344"/>
      <c r="G291" s="344"/>
      <c r="H291" s="344"/>
      <c r="I291" s="338"/>
      <c r="J291" s="338"/>
    </row>
    <row r="292" spans="1:10" ht="15.75">
      <c r="A292" s="4"/>
      <c r="B292" s="14"/>
      <c r="C292" s="14"/>
      <c r="D292" s="14"/>
      <c r="E292" s="4"/>
      <c r="F292" s="344"/>
      <c r="G292" s="344"/>
      <c r="H292" s="344"/>
      <c r="I292" s="338"/>
      <c r="J292" s="338"/>
    </row>
    <row r="293" spans="1:10" ht="15.75">
      <c r="A293" s="4"/>
      <c r="B293" s="14"/>
      <c r="C293" s="14"/>
      <c r="D293" s="14"/>
      <c r="E293" s="4"/>
      <c r="F293" s="344"/>
      <c r="G293" s="344"/>
      <c r="H293" s="344"/>
      <c r="I293" s="338"/>
      <c r="J293" s="338"/>
    </row>
    <row r="294" spans="1:10" ht="15.75">
      <c r="A294" s="4"/>
      <c r="B294" s="14"/>
      <c r="C294" s="14"/>
      <c r="D294" s="14"/>
      <c r="E294" s="4"/>
      <c r="F294" s="344"/>
      <c r="G294" s="344"/>
      <c r="H294" s="344"/>
      <c r="I294" s="338"/>
      <c r="J294" s="338"/>
    </row>
    <row r="295" spans="1:10" ht="15.75">
      <c r="A295" s="4"/>
      <c r="B295" s="14"/>
      <c r="C295" s="14"/>
      <c r="D295" s="14"/>
      <c r="E295" s="4"/>
      <c r="F295" s="344"/>
      <c r="G295" s="344"/>
      <c r="H295" s="344"/>
      <c r="I295" s="338"/>
      <c r="J295" s="338"/>
    </row>
    <row r="296" spans="1:10" ht="15.75">
      <c r="A296" s="4"/>
      <c r="B296" s="14"/>
      <c r="C296" s="14"/>
      <c r="D296" s="14"/>
      <c r="E296" s="4"/>
      <c r="F296" s="344"/>
      <c r="G296" s="344"/>
      <c r="H296" s="344"/>
      <c r="I296" s="338"/>
      <c r="J296" s="338"/>
    </row>
    <row r="297" spans="1:10" ht="15.75">
      <c r="A297" s="4"/>
      <c r="B297" s="14"/>
      <c r="C297" s="14"/>
      <c r="D297" s="14"/>
      <c r="E297" s="4"/>
      <c r="F297" s="344"/>
      <c r="G297" s="344"/>
      <c r="H297" s="344"/>
      <c r="I297" s="338"/>
      <c r="J297" s="338"/>
    </row>
    <row r="298" spans="1:10" ht="15.75">
      <c r="A298" s="4"/>
      <c r="B298" s="14"/>
      <c r="C298" s="14"/>
      <c r="D298" s="14"/>
      <c r="E298" s="4"/>
      <c r="F298" s="344"/>
      <c r="G298" s="344"/>
      <c r="H298" s="344"/>
      <c r="I298" s="338"/>
      <c r="J298" s="338"/>
    </row>
    <row r="299" spans="1:10" ht="15.75">
      <c r="A299" s="4"/>
      <c r="B299" s="14"/>
      <c r="C299" s="14"/>
      <c r="D299" s="14"/>
      <c r="E299" s="4"/>
      <c r="F299" s="344"/>
      <c r="G299" s="344"/>
      <c r="H299" s="344"/>
      <c r="I299" s="338"/>
      <c r="J299" s="338"/>
    </row>
    <row r="300" spans="1:10" ht="15.75">
      <c r="A300" s="4"/>
      <c r="B300" s="14"/>
      <c r="C300" s="14"/>
      <c r="D300" s="14"/>
      <c r="E300" s="4"/>
      <c r="F300" s="344"/>
      <c r="G300" s="344"/>
      <c r="H300" s="344"/>
      <c r="I300" s="338"/>
      <c r="J300" s="338"/>
    </row>
    <row r="301" spans="1:10" ht="15.75">
      <c r="A301" s="4"/>
      <c r="B301" s="14"/>
      <c r="C301" s="14"/>
      <c r="D301" s="14"/>
      <c r="E301" s="4"/>
      <c r="F301" s="344"/>
      <c r="G301" s="344"/>
      <c r="H301" s="344"/>
      <c r="I301" s="338"/>
      <c r="J301" s="338"/>
    </row>
    <row r="302" spans="1:10" ht="15.75">
      <c r="A302" s="4"/>
      <c r="B302" s="14"/>
      <c r="C302" s="14"/>
      <c r="D302" s="14"/>
      <c r="E302" s="4"/>
      <c r="F302" s="344"/>
      <c r="G302" s="344"/>
      <c r="H302" s="344"/>
      <c r="I302" s="338"/>
      <c r="J302" s="338"/>
    </row>
    <row r="303" spans="1:10" ht="15.75">
      <c r="A303" s="4"/>
      <c r="B303" s="14"/>
      <c r="C303" s="14"/>
      <c r="D303" s="14"/>
      <c r="E303" s="4"/>
      <c r="F303" s="344"/>
      <c r="G303" s="344"/>
      <c r="H303" s="344"/>
      <c r="I303" s="338"/>
      <c r="J303" s="338"/>
    </row>
    <row r="304" spans="1:10" ht="15.75">
      <c r="A304" s="4"/>
      <c r="B304" s="14"/>
      <c r="C304" s="14"/>
      <c r="D304" s="14"/>
      <c r="E304" s="4"/>
      <c r="F304" s="344"/>
      <c r="G304" s="344"/>
      <c r="H304" s="344"/>
      <c r="I304" s="338"/>
      <c r="J304" s="338"/>
    </row>
    <row r="305" spans="1:10" ht="15.75">
      <c r="A305" s="4"/>
      <c r="B305" s="14"/>
      <c r="C305" s="14"/>
      <c r="D305" s="14"/>
      <c r="E305" s="4"/>
      <c r="F305" s="344"/>
      <c r="G305" s="344"/>
      <c r="H305" s="344"/>
      <c r="I305" s="338"/>
      <c r="J305" s="338"/>
    </row>
    <row r="306" spans="1:10" ht="15.75">
      <c r="A306" s="4"/>
      <c r="B306" s="14"/>
      <c r="C306" s="14"/>
      <c r="D306" s="14"/>
      <c r="E306" s="4"/>
      <c r="F306" s="344"/>
      <c r="G306" s="344"/>
      <c r="H306" s="344"/>
      <c r="I306" s="338"/>
      <c r="J306" s="338"/>
    </row>
    <row r="307" spans="1:10" ht="15.75">
      <c r="A307" s="4"/>
      <c r="B307" s="14"/>
      <c r="C307" s="14"/>
      <c r="D307" s="14"/>
      <c r="E307" s="4"/>
      <c r="F307" s="344"/>
      <c r="G307" s="344"/>
      <c r="H307" s="344"/>
      <c r="I307" s="338"/>
      <c r="J307" s="338"/>
    </row>
    <row r="308" spans="1:10" ht="15.75">
      <c r="A308" s="4"/>
      <c r="B308" s="14"/>
      <c r="C308" s="14"/>
      <c r="D308" s="14"/>
      <c r="E308" s="4"/>
      <c r="F308" s="344"/>
      <c r="G308" s="344"/>
      <c r="H308" s="344"/>
      <c r="I308" s="338"/>
      <c r="J308" s="338"/>
    </row>
    <row r="309" spans="1:10" ht="15.75">
      <c r="A309" s="4"/>
      <c r="B309" s="14"/>
      <c r="C309" s="14"/>
      <c r="D309" s="14"/>
      <c r="E309" s="4"/>
      <c r="F309" s="344"/>
      <c r="G309" s="344"/>
      <c r="H309" s="344"/>
      <c r="I309" s="338"/>
      <c r="J309" s="338"/>
    </row>
    <row r="310" spans="1:10" ht="15.75">
      <c r="A310" s="4"/>
      <c r="B310" s="14"/>
      <c r="C310" s="14"/>
      <c r="D310" s="14"/>
      <c r="E310" s="4"/>
      <c r="F310" s="344"/>
      <c r="G310" s="344"/>
      <c r="H310" s="344"/>
      <c r="I310" s="338"/>
      <c r="J310" s="338"/>
    </row>
    <row r="311" spans="1:10" ht="15.75">
      <c r="A311" s="4"/>
      <c r="B311" s="14"/>
      <c r="C311" s="14"/>
      <c r="D311" s="14"/>
      <c r="E311" s="4"/>
      <c r="F311" s="344"/>
      <c r="G311" s="344"/>
      <c r="H311" s="344"/>
      <c r="I311" s="338"/>
      <c r="J311" s="338"/>
    </row>
    <row r="312" spans="1:10" ht="15.75">
      <c r="A312" s="4"/>
      <c r="B312" s="14"/>
      <c r="C312" s="14"/>
      <c r="D312" s="14"/>
      <c r="E312" s="4"/>
      <c r="F312" s="344"/>
      <c r="G312" s="344"/>
      <c r="H312" s="344"/>
      <c r="I312" s="338"/>
      <c r="J312" s="338"/>
    </row>
    <row r="313" spans="1:8" ht="15.75">
      <c r="A313" s="4"/>
      <c r="B313" s="14"/>
      <c r="C313" s="14"/>
      <c r="D313" s="14"/>
      <c r="E313" s="4"/>
      <c r="F313" s="4"/>
      <c r="G313" s="4"/>
      <c r="H313" s="4"/>
    </row>
    <row r="314" spans="1:8" ht="15.75">
      <c r="A314" s="4"/>
      <c r="B314" s="14"/>
      <c r="C314" s="14"/>
      <c r="D314" s="14"/>
      <c r="E314" s="4"/>
      <c r="F314" s="4"/>
      <c r="G314" s="4"/>
      <c r="H314" s="4"/>
    </row>
    <row r="315" spans="1:8" ht="15.75">
      <c r="A315" s="4"/>
      <c r="B315" s="14"/>
      <c r="C315" s="14"/>
      <c r="D315" s="14"/>
      <c r="E315" s="4"/>
      <c r="F315" s="4"/>
      <c r="G315" s="4"/>
      <c r="H315" s="4"/>
    </row>
    <row r="316" spans="1:8" ht="15.75">
      <c r="A316" s="4"/>
      <c r="B316" s="14"/>
      <c r="C316" s="14"/>
      <c r="D316" s="14"/>
      <c r="E316" s="4"/>
      <c r="F316" s="4"/>
      <c r="G316" s="4"/>
      <c r="H316" s="4"/>
    </row>
    <row r="317" spans="1:8" ht="15.75">
      <c r="A317" s="4"/>
      <c r="B317" s="14"/>
      <c r="C317" s="14"/>
      <c r="D317" s="14"/>
      <c r="E317" s="4"/>
      <c r="F317" s="4"/>
      <c r="G317" s="4"/>
      <c r="H317" s="4"/>
    </row>
    <row r="318" spans="1:8" ht="15.75">
      <c r="A318" s="4"/>
      <c r="B318" s="14"/>
      <c r="C318" s="14"/>
      <c r="D318" s="14"/>
      <c r="E318" s="4"/>
      <c r="F318" s="4"/>
      <c r="G318" s="4"/>
      <c r="H318" s="4"/>
    </row>
    <row r="319" spans="1:8" ht="15.75">
      <c r="A319" s="4"/>
      <c r="B319" s="14"/>
      <c r="C319" s="14"/>
      <c r="D319" s="14"/>
      <c r="E319" s="4"/>
      <c r="F319" s="4"/>
      <c r="G319" s="4"/>
      <c r="H319" s="4"/>
    </row>
    <row r="320" spans="1:8" ht="15.75">
      <c r="A320" s="4"/>
      <c r="B320" s="14"/>
      <c r="C320" s="14"/>
      <c r="D320" s="14"/>
      <c r="E320" s="4"/>
      <c r="F320" s="4"/>
      <c r="G320" s="4"/>
      <c r="H320" s="4"/>
    </row>
    <row r="321" spans="1:8" ht="15.75">
      <c r="A321" s="4"/>
      <c r="B321" s="14"/>
      <c r="C321" s="14"/>
      <c r="D321" s="14"/>
      <c r="E321" s="4"/>
      <c r="F321" s="4"/>
      <c r="G321" s="4"/>
      <c r="H321" s="4"/>
    </row>
    <row r="322" spans="1:8" ht="15.75">
      <c r="A322" s="4"/>
      <c r="B322" s="14"/>
      <c r="C322" s="14"/>
      <c r="D322" s="14"/>
      <c r="E322" s="4"/>
      <c r="F322" s="4"/>
      <c r="G322" s="4"/>
      <c r="H322" s="4"/>
    </row>
    <row r="323" spans="1:8" ht="15.75">
      <c r="A323" s="4"/>
      <c r="B323" s="14"/>
      <c r="C323" s="14"/>
      <c r="D323" s="14"/>
      <c r="E323" s="4"/>
      <c r="F323" s="4"/>
      <c r="G323" s="4"/>
      <c r="H323" s="4"/>
    </row>
    <row r="324" spans="1:8" ht="15.75">
      <c r="A324" s="4"/>
      <c r="B324" s="14"/>
      <c r="C324" s="14"/>
      <c r="D324" s="14"/>
      <c r="E324" s="4"/>
      <c r="F324" s="4"/>
      <c r="G324" s="4"/>
      <c r="H324" s="4"/>
    </row>
    <row r="325" spans="1:8" ht="15.75">
      <c r="A325" s="4"/>
      <c r="B325" s="14"/>
      <c r="C325" s="14"/>
      <c r="D325" s="14"/>
      <c r="E325" s="4"/>
      <c r="F325" s="4"/>
      <c r="G325" s="4"/>
      <c r="H325" s="4"/>
    </row>
    <row r="326" spans="1:8" ht="15.75">
      <c r="A326" s="4"/>
      <c r="B326" s="14"/>
      <c r="C326" s="14"/>
      <c r="D326" s="14"/>
      <c r="E326" s="4"/>
      <c r="F326" s="4"/>
      <c r="G326" s="4"/>
      <c r="H326" s="4"/>
    </row>
    <row r="327" spans="1:8" ht="15.75">
      <c r="A327" s="4"/>
      <c r="B327" s="14"/>
      <c r="C327" s="14"/>
      <c r="D327" s="14"/>
      <c r="E327" s="4"/>
      <c r="F327" s="4"/>
      <c r="G327" s="4"/>
      <c r="H327" s="4"/>
    </row>
    <row r="328" spans="1:8" ht="15.75">
      <c r="A328" s="4"/>
      <c r="B328" s="14"/>
      <c r="C328" s="14"/>
      <c r="D328" s="14"/>
      <c r="E328" s="4"/>
      <c r="F328" s="4"/>
      <c r="G328" s="4"/>
      <c r="H328" s="4"/>
    </row>
    <row r="329" spans="1:8" ht="15.75">
      <c r="A329" s="4"/>
      <c r="B329" s="14"/>
      <c r="C329" s="14"/>
      <c r="D329" s="14"/>
      <c r="E329" s="4"/>
      <c r="F329" s="4"/>
      <c r="G329" s="4"/>
      <c r="H329" s="4"/>
    </row>
    <row r="330" spans="1:8" ht="15.75">
      <c r="A330" s="4"/>
      <c r="B330" s="14"/>
      <c r="C330" s="14"/>
      <c r="D330" s="14"/>
      <c r="E330" s="4"/>
      <c r="F330" s="4"/>
      <c r="G330" s="4"/>
      <c r="H330" s="4"/>
    </row>
    <row r="331" spans="1:8" ht="15.75">
      <c r="A331" s="4"/>
      <c r="B331" s="14"/>
      <c r="C331" s="14"/>
      <c r="D331" s="14"/>
      <c r="E331" s="4"/>
      <c r="F331" s="4"/>
      <c r="G331" s="4"/>
      <c r="H331" s="4"/>
    </row>
    <row r="332" spans="1:8" ht="15.75">
      <c r="A332" s="4"/>
      <c r="B332" s="14"/>
      <c r="C332" s="14"/>
      <c r="D332" s="14"/>
      <c r="E332" s="4"/>
      <c r="F332" s="4"/>
      <c r="G332" s="4"/>
      <c r="H332" s="4"/>
    </row>
    <row r="333" spans="1:8" ht="15.75">
      <c r="A333" s="4"/>
      <c r="B333" s="14"/>
      <c r="C333" s="14"/>
      <c r="D333" s="14"/>
      <c r="E333" s="4"/>
      <c r="F333" s="4"/>
      <c r="G333" s="4"/>
      <c r="H333" s="4"/>
    </row>
    <row r="334" spans="1:8" ht="15.75">
      <c r="A334" s="4"/>
      <c r="B334" s="14"/>
      <c r="C334" s="14"/>
      <c r="D334" s="14"/>
      <c r="E334" s="4"/>
      <c r="F334" s="4"/>
      <c r="G334" s="4"/>
      <c r="H334" s="4"/>
    </row>
    <row r="335" spans="1:8" ht="15.75">
      <c r="A335" s="4"/>
      <c r="B335" s="14"/>
      <c r="C335" s="14"/>
      <c r="D335" s="14"/>
      <c r="E335" s="4"/>
      <c r="F335" s="4"/>
      <c r="G335" s="4"/>
      <c r="H335" s="4"/>
    </row>
    <row r="336" spans="1:8" ht="15.75">
      <c r="A336" s="4"/>
      <c r="B336" s="14"/>
      <c r="C336" s="14"/>
      <c r="D336" s="14"/>
      <c r="E336" s="4"/>
      <c r="F336" s="4"/>
      <c r="G336" s="4"/>
      <c r="H336" s="4"/>
    </row>
    <row r="337" spans="1:8" ht="15.75">
      <c r="A337" s="4"/>
      <c r="B337" s="14"/>
      <c r="C337" s="14"/>
      <c r="D337" s="14"/>
      <c r="E337" s="4"/>
      <c r="F337" s="4"/>
      <c r="G337" s="4"/>
      <c r="H337" s="4"/>
    </row>
    <row r="338" spans="1:8" ht="15.75">
      <c r="A338" s="4"/>
      <c r="B338" s="14"/>
      <c r="C338" s="14"/>
      <c r="D338" s="14"/>
      <c r="E338" s="4"/>
      <c r="F338" s="4"/>
      <c r="G338" s="4"/>
      <c r="H338" s="4"/>
    </row>
    <row r="339" spans="1:8" ht="15.75">
      <c r="A339" s="4"/>
      <c r="B339" s="14"/>
      <c r="C339" s="14"/>
      <c r="D339" s="14"/>
      <c r="E339" s="4"/>
      <c r="F339" s="4"/>
      <c r="G339" s="4"/>
      <c r="H339" s="4"/>
    </row>
    <row r="340" spans="1:8" ht="15.75">
      <c r="A340" s="4"/>
      <c r="B340" s="14"/>
      <c r="C340" s="14"/>
      <c r="D340" s="14"/>
      <c r="E340" s="4"/>
      <c r="F340" s="4"/>
      <c r="G340" s="4"/>
      <c r="H340" s="4"/>
    </row>
    <row r="341" spans="1:8" ht="15.75">
      <c r="A341" s="4"/>
      <c r="B341" s="14"/>
      <c r="C341" s="14"/>
      <c r="D341" s="14"/>
      <c r="E341" s="4"/>
      <c r="F341" s="4"/>
      <c r="G341" s="4"/>
      <c r="H341" s="4"/>
    </row>
    <row r="342" spans="1:8" ht="15.75">
      <c r="A342" s="4"/>
      <c r="B342" s="14"/>
      <c r="C342" s="14"/>
      <c r="D342" s="14"/>
      <c r="E342" s="4"/>
      <c r="F342" s="4"/>
      <c r="G342" s="4"/>
      <c r="H342" s="4"/>
    </row>
    <row r="343" spans="1:8" ht="15.75">
      <c r="A343" s="4"/>
      <c r="B343" s="14"/>
      <c r="C343" s="14"/>
      <c r="D343" s="14"/>
      <c r="E343" s="4"/>
      <c r="F343" s="4"/>
      <c r="G343" s="4"/>
      <c r="H343" s="4"/>
    </row>
    <row r="344" spans="1:8" ht="15.75">
      <c r="A344" s="4"/>
      <c r="B344" s="14"/>
      <c r="C344" s="14"/>
      <c r="D344" s="14"/>
      <c r="E344" s="4"/>
      <c r="F344" s="4"/>
      <c r="G344" s="4"/>
      <c r="H344" s="4"/>
    </row>
    <row r="345" spans="1:8" ht="15.75">
      <c r="A345" s="4"/>
      <c r="B345" s="14"/>
      <c r="C345" s="14"/>
      <c r="D345" s="14"/>
      <c r="E345" s="4"/>
      <c r="F345" s="4"/>
      <c r="G345" s="4"/>
      <c r="H345" s="4"/>
    </row>
    <row r="346" spans="1:8" ht="15.75">
      <c r="A346" s="4"/>
      <c r="B346" s="14"/>
      <c r="C346" s="14"/>
      <c r="D346" s="14"/>
      <c r="E346" s="4"/>
      <c r="F346" s="4"/>
      <c r="G346" s="4"/>
      <c r="H346" s="4"/>
    </row>
    <row r="347" spans="1:8" ht="15.75">
      <c r="A347" s="4"/>
      <c r="B347" s="14"/>
      <c r="C347" s="14"/>
      <c r="D347" s="14"/>
      <c r="E347" s="4"/>
      <c r="F347" s="4"/>
      <c r="G347" s="4"/>
      <c r="H347" s="4"/>
    </row>
    <row r="348" spans="1:8" ht="15.75">
      <c r="A348" s="4"/>
      <c r="B348" s="14"/>
      <c r="C348" s="14"/>
      <c r="D348" s="14"/>
      <c r="E348" s="4"/>
      <c r="F348" s="4"/>
      <c r="G348" s="4"/>
      <c r="H348" s="4"/>
    </row>
    <row r="349" spans="1:8" ht="15.75">
      <c r="A349" s="4"/>
      <c r="B349" s="14"/>
      <c r="C349" s="14"/>
      <c r="D349" s="14"/>
      <c r="E349" s="4"/>
      <c r="F349" s="4"/>
      <c r="G349" s="4"/>
      <c r="H349" s="4"/>
    </row>
    <row r="350" spans="1:8" ht="15.75">
      <c r="A350" s="4"/>
      <c r="B350" s="14"/>
      <c r="C350" s="14"/>
      <c r="D350" s="14"/>
      <c r="E350" s="4"/>
      <c r="F350" s="4"/>
      <c r="G350" s="4"/>
      <c r="H350" s="4"/>
    </row>
    <row r="351" spans="1:8" ht="15.75">
      <c r="A351" s="4"/>
      <c r="B351" s="14"/>
      <c r="C351" s="14"/>
      <c r="D351" s="14"/>
      <c r="E351" s="4"/>
      <c r="F351" s="4"/>
      <c r="G351" s="4"/>
      <c r="H351" s="4"/>
    </row>
    <row r="352" spans="1:8" ht="15.75">
      <c r="A352" s="4"/>
      <c r="B352" s="14"/>
      <c r="C352" s="14"/>
      <c r="D352" s="14"/>
      <c r="E352" s="4"/>
      <c r="F352" s="4"/>
      <c r="G352" s="4"/>
      <c r="H352" s="4"/>
    </row>
    <row r="353" spans="1:8" ht="15.75">
      <c r="A353" s="4"/>
      <c r="B353" s="14"/>
      <c r="C353" s="14"/>
      <c r="D353" s="14"/>
      <c r="E353" s="4"/>
      <c r="F353" s="4"/>
      <c r="G353" s="4"/>
      <c r="H353" s="4"/>
    </row>
    <row r="354" spans="1:8" ht="15.75">
      <c r="A354" s="4"/>
      <c r="B354" s="14"/>
      <c r="C354" s="14"/>
      <c r="D354" s="14"/>
      <c r="E354" s="4"/>
      <c r="F354" s="4"/>
      <c r="G354" s="4"/>
      <c r="H354" s="4"/>
    </row>
    <row r="355" spans="1:8" ht="15.75">
      <c r="A355" s="4"/>
      <c r="B355" s="14"/>
      <c r="C355" s="14"/>
      <c r="D355" s="14"/>
      <c r="E355" s="4"/>
      <c r="F355" s="4"/>
      <c r="G355" s="4"/>
      <c r="H355" s="4"/>
    </row>
    <row r="356" spans="1:8" ht="15.75">
      <c r="A356" s="4"/>
      <c r="B356" s="14"/>
      <c r="C356" s="14"/>
      <c r="D356" s="14"/>
      <c r="E356" s="4"/>
      <c r="F356" s="4"/>
      <c r="G356" s="4"/>
      <c r="H356" s="4"/>
    </row>
    <row r="357" spans="1:8" ht="15.75">
      <c r="A357" s="4"/>
      <c r="B357" s="14"/>
      <c r="C357" s="14"/>
      <c r="D357" s="14"/>
      <c r="E357" s="4"/>
      <c r="F357" s="4"/>
      <c r="G357" s="4"/>
      <c r="H357" s="4"/>
    </row>
    <row r="358" spans="1:8" ht="15.75">
      <c r="A358" s="4"/>
      <c r="B358" s="14"/>
      <c r="C358" s="14"/>
      <c r="D358" s="14"/>
      <c r="E358" s="4"/>
      <c r="F358" s="4"/>
      <c r="G358" s="4"/>
      <c r="H358" s="4"/>
    </row>
    <row r="359" spans="1:8" ht="15.75">
      <c r="A359" s="4"/>
      <c r="B359" s="14"/>
      <c r="C359" s="14"/>
      <c r="D359" s="14"/>
      <c r="E359" s="4"/>
      <c r="F359" s="4"/>
      <c r="G359" s="4"/>
      <c r="H359" s="4"/>
    </row>
    <row r="360" spans="1:8" ht="15.75">
      <c r="A360" s="4"/>
      <c r="B360" s="14"/>
      <c r="C360" s="14"/>
      <c r="D360" s="14"/>
      <c r="E360" s="4"/>
      <c r="F360" s="4"/>
      <c r="G360" s="4"/>
      <c r="H360" s="4"/>
    </row>
    <row r="361" spans="1:8" ht="15.75">
      <c r="A361" s="4"/>
      <c r="B361" s="14"/>
      <c r="C361" s="14"/>
      <c r="D361" s="14"/>
      <c r="E361" s="4"/>
      <c r="F361" s="4"/>
      <c r="G361" s="4"/>
      <c r="H361" s="4"/>
    </row>
    <row r="362" spans="1:8" ht="15.75">
      <c r="A362" s="4"/>
      <c r="B362" s="14"/>
      <c r="C362" s="14"/>
      <c r="D362" s="14"/>
      <c r="E362" s="4"/>
      <c r="F362" s="4"/>
      <c r="G362" s="4"/>
      <c r="H362" s="4"/>
    </row>
    <row r="363" spans="1:8" ht="15.75">
      <c r="A363" s="4"/>
      <c r="B363" s="14"/>
      <c r="C363" s="14"/>
      <c r="D363" s="14"/>
      <c r="E363" s="4"/>
      <c r="F363" s="4"/>
      <c r="G363" s="4"/>
      <c r="H363" s="4"/>
    </row>
    <row r="364" spans="1:8" ht="15.75">
      <c r="A364" s="4"/>
      <c r="B364" s="14"/>
      <c r="C364" s="14"/>
      <c r="D364" s="14"/>
      <c r="E364" s="4"/>
      <c r="F364" s="4"/>
      <c r="G364" s="4"/>
      <c r="H364" s="4"/>
    </row>
    <row r="365" spans="1:8" ht="15.75">
      <c r="A365" s="4"/>
      <c r="B365" s="14"/>
      <c r="C365" s="14"/>
      <c r="D365" s="14"/>
      <c r="E365" s="4"/>
      <c r="F365" s="4"/>
      <c r="G365" s="4"/>
      <c r="H365" s="4"/>
    </row>
    <row r="366" spans="1:8" ht="15.75">
      <c r="A366" s="4"/>
      <c r="B366" s="14"/>
      <c r="C366" s="14"/>
      <c r="D366" s="14"/>
      <c r="E366" s="4"/>
      <c r="F366" s="4"/>
      <c r="G366" s="4"/>
      <c r="H366" s="4"/>
    </row>
    <row r="367" spans="1:8" ht="15.75">
      <c r="A367" s="4"/>
      <c r="B367" s="14"/>
      <c r="C367" s="14"/>
      <c r="D367" s="14"/>
      <c r="E367" s="4"/>
      <c r="F367" s="4"/>
      <c r="G367" s="4"/>
      <c r="H367" s="4"/>
    </row>
    <row r="368" spans="1:8" ht="15.75">
      <c r="A368" s="4"/>
      <c r="B368" s="14"/>
      <c r="C368" s="14"/>
      <c r="D368" s="14"/>
      <c r="E368" s="4"/>
      <c r="F368" s="4"/>
      <c r="G368" s="4"/>
      <c r="H368" s="4"/>
    </row>
    <row r="369" spans="1:8" ht="15.75">
      <c r="A369" s="4"/>
      <c r="B369" s="14"/>
      <c r="C369" s="14"/>
      <c r="D369" s="14"/>
      <c r="E369" s="4"/>
      <c r="F369" s="4"/>
      <c r="G369" s="4"/>
      <c r="H369" s="4"/>
    </row>
    <row r="370" spans="1:8" ht="15.75">
      <c r="A370" s="4"/>
      <c r="B370" s="14"/>
      <c r="C370" s="14"/>
      <c r="D370" s="14"/>
      <c r="E370" s="4"/>
      <c r="F370" s="4"/>
      <c r="G370" s="4"/>
      <c r="H370" s="4"/>
    </row>
    <row r="371" spans="1:8" ht="15.75">
      <c r="A371" s="4"/>
      <c r="B371" s="14"/>
      <c r="C371" s="14"/>
      <c r="D371" s="14"/>
      <c r="E371" s="4"/>
      <c r="F371" s="4"/>
      <c r="G371" s="4"/>
      <c r="H371" s="4"/>
    </row>
    <row r="372" spans="1:8" ht="15.75">
      <c r="A372" s="4"/>
      <c r="B372" s="14"/>
      <c r="C372" s="14"/>
      <c r="D372" s="14"/>
      <c r="E372" s="4"/>
      <c r="F372" s="4"/>
      <c r="G372" s="4"/>
      <c r="H372" s="4"/>
    </row>
    <row r="373" spans="1:8" ht="15.75">
      <c r="A373" s="4"/>
      <c r="B373" s="14"/>
      <c r="C373" s="14"/>
      <c r="D373" s="14"/>
      <c r="E373" s="4"/>
      <c r="F373" s="4"/>
      <c r="G373" s="4"/>
      <c r="H373" s="4"/>
    </row>
    <row r="374" spans="1:8" ht="15.75">
      <c r="A374" s="4"/>
      <c r="B374" s="14"/>
      <c r="C374" s="14"/>
      <c r="D374" s="14"/>
      <c r="E374" s="4"/>
      <c r="F374" s="4"/>
      <c r="G374" s="4"/>
      <c r="H374" s="4"/>
    </row>
    <row r="375" spans="1:8" ht="15.75">
      <c r="A375" s="4"/>
      <c r="B375" s="14"/>
      <c r="C375" s="14"/>
      <c r="D375" s="14"/>
      <c r="E375" s="4"/>
      <c r="F375" s="4"/>
      <c r="G375" s="4"/>
      <c r="H375" s="4"/>
    </row>
    <row r="376" spans="1:8" ht="15.75">
      <c r="A376" s="4"/>
      <c r="B376" s="14"/>
      <c r="C376" s="14"/>
      <c r="D376" s="14"/>
      <c r="E376" s="4"/>
      <c r="F376" s="4"/>
      <c r="G376" s="4"/>
      <c r="H376" s="4"/>
    </row>
    <row r="377" spans="1:8" ht="15.75">
      <c r="A377" s="4"/>
      <c r="B377" s="14"/>
      <c r="C377" s="14"/>
      <c r="D377" s="14"/>
      <c r="E377" s="4"/>
      <c r="F377" s="4"/>
      <c r="G377" s="4"/>
      <c r="H377" s="4"/>
    </row>
    <row r="378" spans="1:8" ht="15.75">
      <c r="A378" s="4"/>
      <c r="B378" s="14"/>
      <c r="C378" s="14"/>
      <c r="D378" s="14"/>
      <c r="E378" s="4"/>
      <c r="F378" s="4"/>
      <c r="G378" s="4"/>
      <c r="H378" s="4"/>
    </row>
    <row r="379" spans="1:8" ht="15.75">
      <c r="A379" s="4"/>
      <c r="B379" s="14"/>
      <c r="C379" s="14"/>
      <c r="D379" s="14"/>
      <c r="E379" s="4"/>
      <c r="F379" s="4"/>
      <c r="G379" s="4"/>
      <c r="H379" s="4"/>
    </row>
    <row r="380" spans="1:8" ht="15.75">
      <c r="A380" s="4"/>
      <c r="B380" s="14"/>
      <c r="C380" s="14"/>
      <c r="D380" s="14"/>
      <c r="E380" s="4"/>
      <c r="F380" s="4"/>
      <c r="G380" s="4"/>
      <c r="H380" s="4"/>
    </row>
    <row r="381" spans="1:8" ht="15.75">
      <c r="A381" s="4"/>
      <c r="B381" s="14"/>
      <c r="C381" s="14"/>
      <c r="D381" s="14"/>
      <c r="E381" s="4"/>
      <c r="F381" s="4"/>
      <c r="G381" s="4"/>
      <c r="H381" s="4"/>
    </row>
    <row r="382" spans="1:8" ht="15.75">
      <c r="A382" s="4"/>
      <c r="B382" s="14"/>
      <c r="C382" s="14"/>
      <c r="D382" s="14"/>
      <c r="E382" s="4"/>
      <c r="F382" s="4"/>
      <c r="G382" s="4"/>
      <c r="H382" s="4"/>
    </row>
    <row r="383" spans="1:8" ht="15.75">
      <c r="A383" s="4"/>
      <c r="B383" s="14"/>
      <c r="C383" s="14"/>
      <c r="D383" s="14"/>
      <c r="E383" s="4"/>
      <c r="F383" s="4"/>
      <c r="G383" s="4"/>
      <c r="H383" s="4"/>
    </row>
    <row r="384" spans="1:8" ht="15.75">
      <c r="A384" s="4"/>
      <c r="B384" s="14"/>
      <c r="C384" s="14"/>
      <c r="D384" s="14"/>
      <c r="E384" s="4"/>
      <c r="F384" s="4"/>
      <c r="G384" s="4"/>
      <c r="H384" s="4"/>
    </row>
    <row r="385" spans="1:8" ht="15.75">
      <c r="A385" s="4"/>
      <c r="B385" s="14"/>
      <c r="C385" s="14"/>
      <c r="D385" s="14"/>
      <c r="E385" s="4"/>
      <c r="F385" s="4"/>
      <c r="G385" s="4"/>
      <c r="H385" s="4"/>
    </row>
    <row r="386" spans="1:8" ht="15.75">
      <c r="A386" s="4"/>
      <c r="B386" s="14"/>
      <c r="C386" s="14"/>
      <c r="D386" s="14"/>
      <c r="E386" s="4"/>
      <c r="F386" s="4"/>
      <c r="G386" s="4"/>
      <c r="H386" s="4"/>
    </row>
    <row r="387" spans="1:8" ht="15.75">
      <c r="A387" s="4"/>
      <c r="B387" s="14"/>
      <c r="C387" s="14"/>
      <c r="D387" s="14"/>
      <c r="E387" s="4"/>
      <c r="F387" s="4"/>
      <c r="G387" s="4"/>
      <c r="H387" s="4"/>
    </row>
    <row r="388" spans="1:8" ht="15.75">
      <c r="A388" s="4"/>
      <c r="B388" s="14"/>
      <c r="C388" s="14"/>
      <c r="D388" s="14"/>
      <c r="E388" s="4"/>
      <c r="F388" s="4"/>
      <c r="G388" s="4"/>
      <c r="H388" s="4"/>
    </row>
    <row r="389" spans="1:8" ht="15.75">
      <c r="A389" s="4"/>
      <c r="B389" s="14"/>
      <c r="C389" s="14"/>
      <c r="D389" s="14"/>
      <c r="E389" s="4"/>
      <c r="F389" s="4"/>
      <c r="G389" s="4"/>
      <c r="H389" s="4"/>
    </row>
    <row r="390" spans="1:8" ht="15.75">
      <c r="A390" s="4"/>
      <c r="B390" s="14"/>
      <c r="C390" s="14"/>
      <c r="D390" s="14"/>
      <c r="E390" s="4"/>
      <c r="F390" s="4"/>
      <c r="G390" s="4"/>
      <c r="H390" s="4"/>
    </row>
    <row r="391" spans="1:8" ht="15.75">
      <c r="A391" s="4"/>
      <c r="B391" s="14"/>
      <c r="C391" s="14"/>
      <c r="D391" s="14"/>
      <c r="E391" s="4"/>
      <c r="F391" s="4"/>
      <c r="G391" s="4"/>
      <c r="H391" s="4"/>
    </row>
    <row r="392" spans="1:8" ht="15.75">
      <c r="A392" s="4"/>
      <c r="B392" s="14"/>
      <c r="C392" s="14"/>
      <c r="D392" s="14"/>
      <c r="E392" s="4"/>
      <c r="F392" s="4"/>
      <c r="G392" s="4"/>
      <c r="H392" s="4"/>
    </row>
    <row r="393" spans="1:8" ht="15.75">
      <c r="A393" s="4"/>
      <c r="B393" s="14"/>
      <c r="C393" s="14"/>
      <c r="D393" s="14"/>
      <c r="E393" s="4"/>
      <c r="F393" s="4"/>
      <c r="G393" s="4"/>
      <c r="H393" s="4"/>
    </row>
    <row r="394" spans="1:8" ht="15.75">
      <c r="A394" s="4"/>
      <c r="B394" s="14"/>
      <c r="C394" s="14"/>
      <c r="D394" s="14"/>
      <c r="E394" s="4"/>
      <c r="F394" s="4"/>
      <c r="G394" s="4"/>
      <c r="H394" s="4"/>
    </row>
    <row r="395" spans="1:8" ht="15.75">
      <c r="A395" s="4"/>
      <c r="B395" s="14"/>
      <c r="C395" s="14"/>
      <c r="D395" s="14"/>
      <c r="E395" s="4"/>
      <c r="F395" s="4"/>
      <c r="G395" s="4"/>
      <c r="H395" s="4"/>
    </row>
    <row r="396" spans="1:8" ht="15.75">
      <c r="A396" s="4"/>
      <c r="B396" s="14"/>
      <c r="C396" s="14"/>
      <c r="D396" s="14"/>
      <c r="E396" s="4"/>
      <c r="F396" s="4"/>
      <c r="G396" s="4"/>
      <c r="H396" s="4"/>
    </row>
    <row r="397" spans="1:8" ht="15.75">
      <c r="A397" s="4"/>
      <c r="B397" s="14"/>
      <c r="C397" s="14"/>
      <c r="D397" s="14"/>
      <c r="E397" s="4"/>
      <c r="F397" s="4"/>
      <c r="G397" s="4"/>
      <c r="H397" s="4"/>
    </row>
    <row r="398" spans="1:8" ht="15.75">
      <c r="A398" s="4"/>
      <c r="B398" s="14"/>
      <c r="C398" s="14"/>
      <c r="D398" s="14"/>
      <c r="E398" s="4"/>
      <c r="F398" s="4"/>
      <c r="G398" s="4"/>
      <c r="H398" s="4"/>
    </row>
    <row r="399" spans="1:8" ht="15.75">
      <c r="A399" s="4"/>
      <c r="B399" s="14"/>
      <c r="C399" s="14"/>
      <c r="D399" s="14"/>
      <c r="E399" s="4"/>
      <c r="F399" s="4"/>
      <c r="G399" s="4"/>
      <c r="H399" s="4"/>
    </row>
    <row r="400" spans="1:8" ht="15.75">
      <c r="A400" s="4"/>
      <c r="B400" s="14"/>
      <c r="C400" s="14"/>
      <c r="D400" s="14"/>
      <c r="E400" s="4"/>
      <c r="F400" s="4"/>
      <c r="G400" s="4"/>
      <c r="H400" s="4"/>
    </row>
    <row r="401" spans="1:8" ht="15.75">
      <c r="A401" s="4"/>
      <c r="B401" s="14"/>
      <c r="C401" s="14"/>
      <c r="D401" s="14"/>
      <c r="E401" s="4"/>
      <c r="F401" s="4"/>
      <c r="G401" s="4"/>
      <c r="H401" s="4"/>
    </row>
    <row r="402" spans="1:8" ht="15.75">
      <c r="A402" s="4"/>
      <c r="B402" s="14"/>
      <c r="C402" s="14"/>
      <c r="D402" s="14"/>
      <c r="E402" s="4"/>
      <c r="F402" s="4"/>
      <c r="G402" s="4"/>
      <c r="H402" s="4"/>
    </row>
  </sheetData>
  <sheetProtection/>
  <mergeCells count="10">
    <mergeCell ref="I8:I9"/>
    <mergeCell ref="J8:J9"/>
    <mergeCell ref="A6:J6"/>
    <mergeCell ref="A8:A9"/>
    <mergeCell ref="B8:B9"/>
    <mergeCell ref="C8:C9"/>
    <mergeCell ref="D8:D9"/>
    <mergeCell ref="E8:E9"/>
    <mergeCell ref="F8:H8"/>
    <mergeCell ref="I7:J7"/>
  </mergeCells>
  <printOptions/>
  <pageMargins left="0.7480314960629921" right="0.1968503937007874" top="0.9448818897637796" bottom="0.7874015748031497" header="0.15748031496062992" footer="0.196850393700787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8515625" style="392" customWidth="1"/>
    <col min="2" max="2" width="29.7109375" style="392" customWidth="1"/>
    <col min="3" max="3" width="15.7109375" style="392" customWidth="1"/>
    <col min="4" max="4" width="14.8515625" style="392" hidden="1" customWidth="1"/>
    <col min="5" max="5" width="13.421875" style="392" hidden="1" customWidth="1"/>
    <col min="6" max="6" width="15.57421875" style="392" hidden="1" customWidth="1"/>
    <col min="7" max="7" width="16.421875" style="392" hidden="1" customWidth="1"/>
    <col min="8" max="8" width="13.00390625" style="392" hidden="1" customWidth="1"/>
    <col min="9" max="9" width="13.57421875" style="392" hidden="1" customWidth="1"/>
    <col min="10" max="10" width="13.00390625" style="392" hidden="1" customWidth="1"/>
    <col min="11" max="11" width="17.8515625" style="392" hidden="1" customWidth="1"/>
    <col min="12" max="12" width="13.00390625" style="392" hidden="1" customWidth="1"/>
    <col min="13" max="14" width="17.8515625" style="392" hidden="1" customWidth="1"/>
    <col min="15" max="15" width="13.00390625" style="392" hidden="1" customWidth="1"/>
    <col min="16" max="16" width="17.8515625" style="392" hidden="1" customWidth="1"/>
    <col min="17" max="17" width="15.28125" style="392" hidden="1" customWidth="1"/>
    <col min="18" max="18" width="17.28125" style="392" hidden="1" customWidth="1"/>
    <col min="19" max="19" width="15.421875" style="392" hidden="1" customWidth="1"/>
    <col min="20" max="20" width="18.28125" style="392" hidden="1" customWidth="1"/>
    <col min="21" max="21" width="15.421875" style="392" hidden="1" customWidth="1"/>
    <col min="22" max="22" width="18.28125" style="392" hidden="1" customWidth="1"/>
    <col min="23" max="23" width="15.421875" style="392" hidden="1" customWidth="1"/>
    <col min="24" max="24" width="18.28125" style="392" hidden="1" customWidth="1"/>
    <col min="25" max="25" width="15.421875" style="392" hidden="1" customWidth="1"/>
    <col min="26" max="26" width="18.28125" style="392" customWidth="1"/>
    <col min="27" max="27" width="15.421875" style="392" customWidth="1"/>
    <col min="28" max="28" width="18.28125" style="392" customWidth="1"/>
    <col min="29" max="16384" width="9.140625" style="392" customWidth="1"/>
  </cols>
  <sheetData>
    <row r="1" spans="3:27" ht="15">
      <c r="C1" s="162"/>
      <c r="E1" s="393"/>
      <c r="F1" s="393"/>
      <c r="I1" s="162"/>
      <c r="K1" s="162"/>
      <c r="V1" s="162"/>
      <c r="Z1" s="162"/>
      <c r="AA1" s="162" t="s">
        <v>675</v>
      </c>
    </row>
    <row r="2" spans="3:27" ht="15">
      <c r="C2" s="162"/>
      <c r="E2" s="393"/>
      <c r="H2" s="393"/>
      <c r="I2" s="162"/>
      <c r="J2" s="393"/>
      <c r="K2" s="162"/>
      <c r="L2" s="393"/>
      <c r="O2" s="393"/>
      <c r="V2" s="162"/>
      <c r="Z2" s="162"/>
      <c r="AA2" s="162" t="s">
        <v>599</v>
      </c>
    </row>
    <row r="3" spans="3:27" ht="15">
      <c r="C3" s="162"/>
      <c r="E3" s="393"/>
      <c r="H3" s="393"/>
      <c r="I3" s="162"/>
      <c r="J3" s="393"/>
      <c r="K3" s="162"/>
      <c r="L3" s="393"/>
      <c r="O3" s="393"/>
      <c r="V3" s="162"/>
      <c r="Z3" s="162"/>
      <c r="AA3" s="162" t="s">
        <v>600</v>
      </c>
    </row>
    <row r="4" spans="3:27" ht="15">
      <c r="C4" s="162"/>
      <c r="E4" s="162"/>
      <c r="H4" s="162"/>
      <c r="I4" s="162"/>
      <c r="J4" s="162"/>
      <c r="K4" s="162"/>
      <c r="L4" s="162"/>
      <c r="O4" s="162"/>
      <c r="V4" s="162"/>
      <c r="Z4" s="162"/>
      <c r="AA4" s="162" t="s">
        <v>168</v>
      </c>
    </row>
    <row r="6" spans="1:28" ht="15" customHeight="1">
      <c r="A6" s="647" t="s">
        <v>813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</row>
    <row r="7" spans="1:28" ht="59.25" customHeight="1">
      <c r="A7" s="648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</row>
    <row r="8" spans="1:28" ht="15" customHeight="1">
      <c r="A8" s="649" t="s">
        <v>814</v>
      </c>
      <c r="B8" s="650" t="s">
        <v>815</v>
      </c>
      <c r="C8" s="644" t="s">
        <v>816</v>
      </c>
      <c r="D8" s="644" t="s">
        <v>1017</v>
      </c>
      <c r="E8" s="644" t="s">
        <v>327</v>
      </c>
      <c r="F8" s="644" t="s">
        <v>328</v>
      </c>
      <c r="G8" s="644" t="s">
        <v>329</v>
      </c>
      <c r="H8" s="644" t="s">
        <v>330</v>
      </c>
      <c r="I8" s="644" t="s">
        <v>331</v>
      </c>
      <c r="J8" s="644" t="s">
        <v>332</v>
      </c>
      <c r="K8" s="644" t="s">
        <v>89</v>
      </c>
      <c r="L8" s="644" t="s">
        <v>333</v>
      </c>
      <c r="M8" s="644" t="s">
        <v>334</v>
      </c>
      <c r="N8" s="645"/>
      <c r="O8" s="644" t="s">
        <v>335</v>
      </c>
      <c r="P8" s="644" t="s">
        <v>336</v>
      </c>
      <c r="Q8" s="644" t="s">
        <v>337</v>
      </c>
      <c r="R8" s="644" t="s">
        <v>338</v>
      </c>
      <c r="S8" s="644" t="s">
        <v>339</v>
      </c>
      <c r="T8" s="644" t="s">
        <v>340</v>
      </c>
      <c r="U8" s="644" t="s">
        <v>341</v>
      </c>
      <c r="V8" s="644" t="s">
        <v>342</v>
      </c>
      <c r="W8" s="644" t="s">
        <v>343</v>
      </c>
      <c r="X8" s="644" t="s">
        <v>344</v>
      </c>
      <c r="Y8" s="644" t="s">
        <v>81</v>
      </c>
      <c r="Z8" s="644" t="s">
        <v>325</v>
      </c>
      <c r="AA8" s="644" t="s">
        <v>326</v>
      </c>
      <c r="AB8" s="644" t="s">
        <v>345</v>
      </c>
    </row>
    <row r="9" spans="1:28" ht="48" customHeight="1">
      <c r="A9" s="649"/>
      <c r="B9" s="650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6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</row>
    <row r="10" spans="1:28" s="396" customFormat="1" ht="12" customHeight="1">
      <c r="A10" s="394">
        <v>1</v>
      </c>
      <c r="B10" s="395">
        <v>2</v>
      </c>
      <c r="C10" s="349" t="s">
        <v>990</v>
      </c>
      <c r="E10" s="397">
        <v>3</v>
      </c>
      <c r="F10" s="397">
        <v>4</v>
      </c>
      <c r="G10" s="397">
        <v>4</v>
      </c>
      <c r="H10" s="397">
        <v>5</v>
      </c>
      <c r="I10" s="397">
        <v>6</v>
      </c>
      <c r="J10" s="397">
        <v>5</v>
      </c>
      <c r="K10" s="397">
        <v>6</v>
      </c>
      <c r="L10" s="397">
        <v>5</v>
      </c>
      <c r="M10" s="397">
        <v>6</v>
      </c>
      <c r="N10" s="397"/>
      <c r="O10" s="397">
        <v>5</v>
      </c>
      <c r="P10" s="397">
        <v>6</v>
      </c>
      <c r="Q10" s="397">
        <v>5</v>
      </c>
      <c r="R10" s="397">
        <v>6</v>
      </c>
      <c r="S10" s="397">
        <v>5</v>
      </c>
      <c r="T10" s="397">
        <v>6</v>
      </c>
      <c r="U10" s="397">
        <v>5</v>
      </c>
      <c r="V10" s="397">
        <v>6</v>
      </c>
      <c r="W10" s="397">
        <v>5</v>
      </c>
      <c r="X10" s="397">
        <v>6</v>
      </c>
      <c r="Y10" s="397">
        <v>5</v>
      </c>
      <c r="Z10" s="397">
        <v>6</v>
      </c>
      <c r="AA10" s="397">
        <v>5</v>
      </c>
      <c r="AB10" s="397">
        <v>6</v>
      </c>
    </row>
    <row r="11" spans="1:28" ht="32.25" customHeight="1">
      <c r="A11" s="163" t="s">
        <v>817</v>
      </c>
      <c r="B11" s="164" t="s">
        <v>831</v>
      </c>
      <c r="C11" s="165">
        <f>SUM(C18+C23)</f>
        <v>98817</v>
      </c>
      <c r="D11" s="165">
        <f>SUM(D18+D23)</f>
        <v>0</v>
      </c>
      <c r="E11" s="398">
        <f>SUM(C11:D11)</f>
        <v>98817</v>
      </c>
      <c r="F11" s="165">
        <f>SUM(F18+F23)</f>
        <v>0</v>
      </c>
      <c r="G11" s="398">
        <f aca="true" t="shared" si="0" ref="G11:G59">SUM(E11+F11)</f>
        <v>98817</v>
      </c>
      <c r="H11" s="399">
        <f>SUM(H18+H23)</f>
        <v>-1500</v>
      </c>
      <c r="I11" s="398">
        <f>SUM(G11+H11)</f>
        <v>97317</v>
      </c>
      <c r="J11" s="399">
        <f>SUM(J18+J23)</f>
        <v>1317</v>
      </c>
      <c r="K11" s="398">
        <f>SUM(I11+J11)</f>
        <v>98634</v>
      </c>
      <c r="L11" s="399">
        <f>SUM(L18+L23)</f>
        <v>55.3</v>
      </c>
      <c r="M11" s="398">
        <f>SUM(K11+L11)</f>
        <v>98689.3</v>
      </c>
      <c r="N11" s="400">
        <f>SUM(N15+N18+N23)</f>
        <v>0</v>
      </c>
      <c r="O11" s="400">
        <f>SUM(O18+O23)</f>
        <v>-1227.5</v>
      </c>
      <c r="P11" s="398">
        <f aca="true" t="shared" si="1" ref="P11:P59">SUM(M11+N11+O11)</f>
        <v>97461.8</v>
      </c>
      <c r="Q11" s="400">
        <f>SUM(Q18+Q23)</f>
        <v>-644.6</v>
      </c>
      <c r="R11" s="398">
        <f>SUM(P11+Q11)</f>
        <v>96817.2</v>
      </c>
      <c r="S11" s="400">
        <f>SUM(S18+S23)</f>
        <v>0</v>
      </c>
      <c r="T11" s="398">
        <f>SUM(R11+S11)</f>
        <v>96817.2</v>
      </c>
      <c r="U11" s="400">
        <f>SUM(U15+U18+U23)</f>
        <v>330</v>
      </c>
      <c r="V11" s="398">
        <f>SUM(T11+U11)</f>
        <v>97147.2</v>
      </c>
      <c r="W11" s="400">
        <f>SUM(W15+W18+W23)</f>
        <v>-13975.3</v>
      </c>
      <c r="X11" s="398">
        <f>SUM(V11+W11)</f>
        <v>83171.9</v>
      </c>
      <c r="Y11" s="400">
        <f>SUM(Y15+Y18+Y23)</f>
        <v>-1316.5999999999985</v>
      </c>
      <c r="Z11" s="398">
        <f>SUM(X11+Y11)</f>
        <v>81855.29999999999</v>
      </c>
      <c r="AA11" s="400">
        <f>SUM(AA15+AA18+AA23)</f>
        <v>2839</v>
      </c>
      <c r="AB11" s="398">
        <f>SUM(Z11+AA11)</f>
        <v>84694.29999999999</v>
      </c>
    </row>
    <row r="12" spans="1:28" ht="45" customHeight="1">
      <c r="A12" s="163" t="s">
        <v>832</v>
      </c>
      <c r="B12" s="164" t="s">
        <v>833</v>
      </c>
      <c r="C12" s="165">
        <f>C13</f>
        <v>0</v>
      </c>
      <c r="D12" s="165">
        <f>D13</f>
        <v>0</v>
      </c>
      <c r="E12" s="398">
        <f aca="true" t="shared" si="2" ref="E12:E59">SUM(C12:D12)</f>
        <v>0</v>
      </c>
      <c r="F12" s="165">
        <f>F13</f>
        <v>0</v>
      </c>
      <c r="G12" s="398">
        <f t="shared" si="0"/>
        <v>0</v>
      </c>
      <c r="H12" s="401">
        <f>SUM(H13)</f>
        <v>0</v>
      </c>
      <c r="I12" s="398">
        <f aca="true" t="shared" si="3" ref="I12:K58">SUM(G12+H12)</f>
        <v>0</v>
      </c>
      <c r="J12" s="401">
        <f>SUM(J13)</f>
        <v>0</v>
      </c>
      <c r="K12" s="398">
        <f t="shared" si="3"/>
        <v>0</v>
      </c>
      <c r="L12" s="401">
        <f>SUM(L13)</f>
        <v>0</v>
      </c>
      <c r="M12" s="398">
        <f aca="true" t="shared" si="4" ref="M12:M58">SUM(K12+L12)</f>
        <v>0</v>
      </c>
      <c r="N12" s="400">
        <f>SUM(N13)</f>
        <v>0</v>
      </c>
      <c r="O12" s="400">
        <f>SUM(O13)</f>
        <v>0</v>
      </c>
      <c r="P12" s="398">
        <f t="shared" si="1"/>
        <v>0</v>
      </c>
      <c r="Q12" s="400">
        <f>SUM(Q13)</f>
        <v>0</v>
      </c>
      <c r="R12" s="398">
        <f aca="true" t="shared" si="5" ref="R12:R59">SUM(P12+Q12)</f>
        <v>0</v>
      </c>
      <c r="S12" s="400">
        <f>SUM(S13)</f>
        <v>0</v>
      </c>
      <c r="T12" s="398">
        <f aca="true" t="shared" si="6" ref="T12:X59">SUM(R12+S12)</f>
        <v>0</v>
      </c>
      <c r="U12" s="400">
        <f>SUM(U13)</f>
        <v>0</v>
      </c>
      <c r="V12" s="398">
        <f t="shared" si="6"/>
        <v>0</v>
      </c>
      <c r="W12" s="400">
        <f>SUM(W13)</f>
        <v>0</v>
      </c>
      <c r="X12" s="398">
        <f t="shared" si="6"/>
        <v>0</v>
      </c>
      <c r="Y12" s="400">
        <f>SUM(Y13)</f>
        <v>0</v>
      </c>
      <c r="Z12" s="398">
        <f aca="true" t="shared" si="7" ref="Z12:Z59">SUM(X12+Y12)</f>
        <v>0</v>
      </c>
      <c r="AA12" s="400">
        <f>SUM(AA13)</f>
        <v>0</v>
      </c>
      <c r="AB12" s="398">
        <f aca="true" t="shared" si="8" ref="AB12:AB59">SUM(Z12+AA12)</f>
        <v>0</v>
      </c>
    </row>
    <row r="13" spans="1:28" ht="45.75" customHeight="1">
      <c r="A13" s="166" t="s">
        <v>834</v>
      </c>
      <c r="B13" s="167" t="s">
        <v>210</v>
      </c>
      <c r="C13" s="168">
        <f>C14</f>
        <v>0</v>
      </c>
      <c r="D13" s="168">
        <f>D14</f>
        <v>0</v>
      </c>
      <c r="E13" s="398">
        <f t="shared" si="2"/>
        <v>0</v>
      </c>
      <c r="F13" s="168">
        <f>F14</f>
        <v>0</v>
      </c>
      <c r="G13" s="402">
        <f t="shared" si="0"/>
        <v>0</v>
      </c>
      <c r="H13" s="401">
        <f>SUM(H14)</f>
        <v>0</v>
      </c>
      <c r="I13" s="398">
        <f t="shared" si="3"/>
        <v>0</v>
      </c>
      <c r="J13" s="401">
        <f>SUM(J14)</f>
        <v>0</v>
      </c>
      <c r="K13" s="398">
        <f t="shared" si="3"/>
        <v>0</v>
      </c>
      <c r="L13" s="401">
        <f>SUM(L14)</f>
        <v>0</v>
      </c>
      <c r="M13" s="398">
        <f t="shared" si="4"/>
        <v>0</v>
      </c>
      <c r="N13" s="400">
        <f>SUM(N14)</f>
        <v>0</v>
      </c>
      <c r="O13" s="400">
        <f>SUM(O14)</f>
        <v>0</v>
      </c>
      <c r="P13" s="398">
        <f t="shared" si="1"/>
        <v>0</v>
      </c>
      <c r="Q13" s="400">
        <f>SUM(Q14)</f>
        <v>0</v>
      </c>
      <c r="R13" s="398">
        <f t="shared" si="5"/>
        <v>0</v>
      </c>
      <c r="S13" s="400">
        <f>SUM(S14)</f>
        <v>0</v>
      </c>
      <c r="T13" s="398">
        <f t="shared" si="6"/>
        <v>0</v>
      </c>
      <c r="U13" s="400">
        <f>SUM(U14)</f>
        <v>0</v>
      </c>
      <c r="V13" s="398">
        <f t="shared" si="6"/>
        <v>0</v>
      </c>
      <c r="W13" s="400">
        <f>SUM(W14)</f>
        <v>0</v>
      </c>
      <c r="X13" s="398">
        <f t="shared" si="6"/>
        <v>0</v>
      </c>
      <c r="Y13" s="400">
        <f>SUM(Y14)</f>
        <v>0</v>
      </c>
      <c r="Z13" s="398">
        <f t="shared" si="7"/>
        <v>0</v>
      </c>
      <c r="AA13" s="400">
        <f>SUM(AA14)</f>
        <v>0</v>
      </c>
      <c r="AB13" s="398">
        <f t="shared" si="8"/>
        <v>0</v>
      </c>
    </row>
    <row r="14" spans="1:28" ht="46.5" customHeight="1">
      <c r="A14" s="166" t="s">
        <v>835</v>
      </c>
      <c r="B14" s="167" t="s">
        <v>211</v>
      </c>
      <c r="C14" s="168">
        <v>0</v>
      </c>
      <c r="D14" s="168">
        <v>0</v>
      </c>
      <c r="E14" s="398">
        <f t="shared" si="2"/>
        <v>0</v>
      </c>
      <c r="F14" s="168">
        <v>0</v>
      </c>
      <c r="G14" s="402">
        <f t="shared" si="0"/>
        <v>0</v>
      </c>
      <c r="H14" s="401"/>
      <c r="I14" s="398">
        <f t="shared" si="3"/>
        <v>0</v>
      </c>
      <c r="J14" s="401"/>
      <c r="K14" s="398">
        <f t="shared" si="3"/>
        <v>0</v>
      </c>
      <c r="L14" s="401"/>
      <c r="M14" s="398">
        <f t="shared" si="4"/>
        <v>0</v>
      </c>
      <c r="N14" s="400"/>
      <c r="O14" s="400"/>
      <c r="P14" s="398">
        <f t="shared" si="1"/>
        <v>0</v>
      </c>
      <c r="Q14" s="400"/>
      <c r="R14" s="398">
        <f t="shared" si="5"/>
        <v>0</v>
      </c>
      <c r="S14" s="400"/>
      <c r="T14" s="398">
        <f t="shared" si="6"/>
        <v>0</v>
      </c>
      <c r="U14" s="400"/>
      <c r="V14" s="398">
        <f t="shared" si="6"/>
        <v>0</v>
      </c>
      <c r="W14" s="400"/>
      <c r="X14" s="398">
        <f t="shared" si="6"/>
        <v>0</v>
      </c>
      <c r="Y14" s="400"/>
      <c r="Z14" s="398">
        <f t="shared" si="7"/>
        <v>0</v>
      </c>
      <c r="AA14" s="400"/>
      <c r="AB14" s="398">
        <f t="shared" si="8"/>
        <v>0</v>
      </c>
    </row>
    <row r="15" spans="1:28" ht="28.5">
      <c r="A15" s="163" t="s">
        <v>836</v>
      </c>
      <c r="B15" s="164" t="s">
        <v>837</v>
      </c>
      <c r="C15" s="165">
        <f>C16</f>
        <v>0</v>
      </c>
      <c r="D15" s="165">
        <f>D16</f>
        <v>0</v>
      </c>
      <c r="E15" s="398">
        <f t="shared" si="2"/>
        <v>0</v>
      </c>
      <c r="F15" s="165">
        <f>F16</f>
        <v>0</v>
      </c>
      <c r="G15" s="398">
        <f t="shared" si="0"/>
        <v>0</v>
      </c>
      <c r="H15" s="400">
        <f>SUM(H16+H17)</f>
        <v>0</v>
      </c>
      <c r="I15" s="398">
        <f t="shared" si="3"/>
        <v>0</v>
      </c>
      <c r="J15" s="400">
        <f>SUM(J16+J17)</f>
        <v>0</v>
      </c>
      <c r="K15" s="398">
        <f t="shared" si="3"/>
        <v>0</v>
      </c>
      <c r="L15" s="400">
        <f>SUM(L16+L17)</f>
        <v>0</v>
      </c>
      <c r="M15" s="398">
        <f t="shared" si="4"/>
        <v>0</v>
      </c>
      <c r="N15" s="400">
        <f>SUM(N16+N17)</f>
        <v>40000</v>
      </c>
      <c r="O15" s="400">
        <f>SUM(O16+O17)</f>
        <v>0</v>
      </c>
      <c r="P15" s="398">
        <f t="shared" si="1"/>
        <v>40000</v>
      </c>
      <c r="Q15" s="400">
        <f>SUM(Q16+Q17)</f>
        <v>0</v>
      </c>
      <c r="R15" s="398">
        <f t="shared" si="5"/>
        <v>40000</v>
      </c>
      <c r="S15" s="400">
        <f>SUM(S16+S17)</f>
        <v>0</v>
      </c>
      <c r="T15" s="398">
        <f t="shared" si="6"/>
        <v>40000</v>
      </c>
      <c r="U15" s="400">
        <f>SUM(U16+U17)</f>
        <v>-40000</v>
      </c>
      <c r="V15" s="398">
        <f t="shared" si="6"/>
        <v>0</v>
      </c>
      <c r="W15" s="400">
        <f>SUM(W16+W17)</f>
        <v>0</v>
      </c>
      <c r="X15" s="398">
        <f t="shared" si="6"/>
        <v>0</v>
      </c>
      <c r="Y15" s="400">
        <f>SUM(Y16+Y17)</f>
        <v>33000</v>
      </c>
      <c r="Z15" s="398">
        <f t="shared" si="7"/>
        <v>33000</v>
      </c>
      <c r="AA15" s="400">
        <f>SUM(AA16+AA17)</f>
        <v>0</v>
      </c>
      <c r="AB15" s="398">
        <f t="shared" si="8"/>
        <v>33000</v>
      </c>
    </row>
    <row r="16" spans="1:28" ht="30.75" customHeight="1">
      <c r="A16" s="166" t="s">
        <v>838</v>
      </c>
      <c r="B16" s="167" t="s">
        <v>212</v>
      </c>
      <c r="C16" s="168">
        <f>C17</f>
        <v>0</v>
      </c>
      <c r="D16" s="168">
        <f>D17</f>
        <v>0</v>
      </c>
      <c r="E16" s="398">
        <f t="shared" si="2"/>
        <v>0</v>
      </c>
      <c r="F16" s="168">
        <f>F17</f>
        <v>0</v>
      </c>
      <c r="G16" s="402">
        <f t="shared" si="0"/>
        <v>0</v>
      </c>
      <c r="H16" s="400">
        <v>50000</v>
      </c>
      <c r="I16" s="398">
        <f t="shared" si="3"/>
        <v>50000</v>
      </c>
      <c r="J16" s="400"/>
      <c r="K16" s="398">
        <f t="shared" si="3"/>
        <v>50000</v>
      </c>
      <c r="L16" s="400"/>
      <c r="M16" s="398">
        <f t="shared" si="4"/>
        <v>50000</v>
      </c>
      <c r="N16" s="400"/>
      <c r="O16" s="400"/>
      <c r="P16" s="398">
        <f t="shared" si="1"/>
        <v>50000</v>
      </c>
      <c r="Q16" s="400"/>
      <c r="R16" s="398">
        <f t="shared" si="5"/>
        <v>50000</v>
      </c>
      <c r="S16" s="400"/>
      <c r="T16" s="398">
        <f t="shared" si="6"/>
        <v>50000</v>
      </c>
      <c r="U16" s="400">
        <v>-30000</v>
      </c>
      <c r="V16" s="398">
        <f t="shared" si="6"/>
        <v>20000</v>
      </c>
      <c r="W16" s="400"/>
      <c r="X16" s="398">
        <f t="shared" si="6"/>
        <v>20000</v>
      </c>
      <c r="Y16" s="400">
        <v>50000</v>
      </c>
      <c r="Z16" s="398">
        <f t="shared" si="7"/>
        <v>70000</v>
      </c>
      <c r="AA16" s="400"/>
      <c r="AB16" s="398">
        <f t="shared" si="8"/>
        <v>70000</v>
      </c>
    </row>
    <row r="17" spans="1:28" ht="48" customHeight="1">
      <c r="A17" s="166" t="s">
        <v>839</v>
      </c>
      <c r="B17" s="167" t="s">
        <v>213</v>
      </c>
      <c r="C17" s="168">
        <v>0</v>
      </c>
      <c r="D17" s="168">
        <v>0</v>
      </c>
      <c r="E17" s="398">
        <f t="shared" si="2"/>
        <v>0</v>
      </c>
      <c r="F17" s="168">
        <v>0</v>
      </c>
      <c r="G17" s="402">
        <f t="shared" si="0"/>
        <v>0</v>
      </c>
      <c r="H17" s="400">
        <v>-50000</v>
      </c>
      <c r="I17" s="398">
        <f t="shared" si="3"/>
        <v>-50000</v>
      </c>
      <c r="J17" s="400"/>
      <c r="K17" s="398">
        <f t="shared" si="3"/>
        <v>-50000</v>
      </c>
      <c r="L17" s="400"/>
      <c r="M17" s="398">
        <f t="shared" si="4"/>
        <v>-50000</v>
      </c>
      <c r="N17" s="400">
        <v>40000</v>
      </c>
      <c r="O17" s="400"/>
      <c r="P17" s="398">
        <f t="shared" si="1"/>
        <v>-10000</v>
      </c>
      <c r="Q17" s="400"/>
      <c r="R17" s="398">
        <f t="shared" si="5"/>
        <v>-10000</v>
      </c>
      <c r="S17" s="400"/>
      <c r="T17" s="398">
        <f t="shared" si="6"/>
        <v>-10000</v>
      </c>
      <c r="U17" s="400">
        <v>-10000</v>
      </c>
      <c r="V17" s="398">
        <f t="shared" si="6"/>
        <v>-20000</v>
      </c>
      <c r="W17" s="400"/>
      <c r="X17" s="398">
        <f t="shared" si="6"/>
        <v>-20000</v>
      </c>
      <c r="Y17" s="400">
        <v>-17000</v>
      </c>
      <c r="Z17" s="398">
        <f t="shared" si="7"/>
        <v>-37000</v>
      </c>
      <c r="AA17" s="400"/>
      <c r="AB17" s="398">
        <f t="shared" si="8"/>
        <v>-37000</v>
      </c>
    </row>
    <row r="18" spans="1:28" s="410" customFormat="1" ht="36" customHeight="1">
      <c r="A18" s="403" t="s">
        <v>840</v>
      </c>
      <c r="B18" s="404" t="s">
        <v>841</v>
      </c>
      <c r="C18" s="405">
        <f>C19+C21</f>
        <v>98817</v>
      </c>
      <c r="D18" s="405">
        <f>D19+D21</f>
        <v>0</v>
      </c>
      <c r="E18" s="406">
        <f t="shared" si="2"/>
        <v>98817</v>
      </c>
      <c r="F18" s="405">
        <f>F19+F21</f>
        <v>0</v>
      </c>
      <c r="G18" s="406">
        <f t="shared" si="0"/>
        <v>98817</v>
      </c>
      <c r="H18" s="407">
        <f>SUM(H19+H21)</f>
        <v>-1500</v>
      </c>
      <c r="I18" s="398">
        <f t="shared" si="3"/>
        <v>97317</v>
      </c>
      <c r="J18" s="407">
        <f>SUM(J19+J21)</f>
        <v>1317</v>
      </c>
      <c r="K18" s="398">
        <f t="shared" si="3"/>
        <v>98634</v>
      </c>
      <c r="L18" s="407">
        <f>SUM(L19+L21)</f>
        <v>55.3</v>
      </c>
      <c r="M18" s="398">
        <f t="shared" si="4"/>
        <v>98689.3</v>
      </c>
      <c r="N18" s="408">
        <f>SUM(N19+N21)</f>
        <v>-40000</v>
      </c>
      <c r="O18" s="408">
        <f>SUM(O19+O21)</f>
        <v>-1227.5</v>
      </c>
      <c r="P18" s="398">
        <f t="shared" si="1"/>
        <v>57461.8</v>
      </c>
      <c r="Q18" s="408">
        <f>SUM(Q19+Q21)</f>
        <v>-644.6</v>
      </c>
      <c r="R18" s="398">
        <f t="shared" si="5"/>
        <v>56817.200000000004</v>
      </c>
      <c r="S18" s="408">
        <f>SUM(S19+S21)</f>
        <v>0</v>
      </c>
      <c r="T18" s="398">
        <f t="shared" si="6"/>
        <v>56817.200000000004</v>
      </c>
      <c r="U18" s="408">
        <f>SUM(U19+U21)</f>
        <v>40330</v>
      </c>
      <c r="V18" s="398">
        <f t="shared" si="6"/>
        <v>97147.20000000001</v>
      </c>
      <c r="W18" s="409">
        <f>SUM(W19+W21)</f>
        <v>-13975.3</v>
      </c>
      <c r="X18" s="398">
        <f t="shared" si="6"/>
        <v>83171.90000000001</v>
      </c>
      <c r="Y18" s="409">
        <f>SUM(Y19+Y21)</f>
        <v>-34316.6</v>
      </c>
      <c r="Z18" s="398">
        <f t="shared" si="7"/>
        <v>48855.30000000001</v>
      </c>
      <c r="AA18" s="409">
        <f>SUM(AA19+AA21)</f>
        <v>2839</v>
      </c>
      <c r="AB18" s="398">
        <f t="shared" si="8"/>
        <v>51694.30000000001</v>
      </c>
    </row>
    <row r="19" spans="1:28" s="410" customFormat="1" ht="45.75" customHeight="1" hidden="1">
      <c r="A19" s="411" t="s">
        <v>842</v>
      </c>
      <c r="B19" s="412" t="s">
        <v>346</v>
      </c>
      <c r="C19" s="413">
        <f>C20</f>
        <v>98817</v>
      </c>
      <c r="D19" s="413">
        <f>D20</f>
        <v>50000</v>
      </c>
      <c r="E19" s="414">
        <f t="shared" si="2"/>
        <v>148817</v>
      </c>
      <c r="F19" s="413">
        <f>F20</f>
        <v>0</v>
      </c>
      <c r="G19" s="414">
        <f t="shared" si="0"/>
        <v>148817</v>
      </c>
      <c r="H19" s="413">
        <f>H20</f>
        <v>-1500</v>
      </c>
      <c r="I19" s="398">
        <f t="shared" si="3"/>
        <v>147317</v>
      </c>
      <c r="J19" s="413">
        <f>J20</f>
        <v>1317</v>
      </c>
      <c r="K19" s="398">
        <f t="shared" si="3"/>
        <v>148634</v>
      </c>
      <c r="L19" s="413">
        <f>L20</f>
        <v>55.3</v>
      </c>
      <c r="M19" s="398">
        <f t="shared" si="4"/>
        <v>148689.3</v>
      </c>
      <c r="N19" s="415">
        <f>N20</f>
        <v>10000</v>
      </c>
      <c r="O19" s="415">
        <f>O20</f>
        <v>-1227.5</v>
      </c>
      <c r="P19" s="398">
        <f t="shared" si="1"/>
        <v>157461.8</v>
      </c>
      <c r="Q19" s="415">
        <f>Q20</f>
        <v>-644.6</v>
      </c>
      <c r="R19" s="398">
        <f t="shared" si="5"/>
        <v>156817.19999999998</v>
      </c>
      <c r="S19" s="415">
        <f>S20</f>
        <v>0</v>
      </c>
      <c r="T19" s="398">
        <f t="shared" si="6"/>
        <v>156817.19999999998</v>
      </c>
      <c r="U19" s="415">
        <f>U20</f>
        <v>40330</v>
      </c>
      <c r="V19" s="398">
        <f t="shared" si="6"/>
        <v>197147.19999999998</v>
      </c>
      <c r="W19" s="415">
        <f>W20</f>
        <v>-13975.3</v>
      </c>
      <c r="X19" s="398">
        <f t="shared" si="6"/>
        <v>183171.9</v>
      </c>
      <c r="Y19" s="415">
        <f>Y20</f>
        <v>-34316.6</v>
      </c>
      <c r="Z19" s="398">
        <f t="shared" si="7"/>
        <v>148855.3</v>
      </c>
      <c r="AA19" s="415">
        <f>AA20</f>
        <v>2839</v>
      </c>
      <c r="AB19" s="398">
        <f t="shared" si="8"/>
        <v>151694.3</v>
      </c>
    </row>
    <row r="20" spans="1:28" s="410" customFormat="1" ht="29.25" customHeight="1">
      <c r="A20" s="411" t="s">
        <v>843</v>
      </c>
      <c r="B20" s="412" t="s">
        <v>214</v>
      </c>
      <c r="C20" s="413">
        <v>98817</v>
      </c>
      <c r="D20" s="413">
        <v>50000</v>
      </c>
      <c r="E20" s="414">
        <f t="shared" si="2"/>
        <v>148817</v>
      </c>
      <c r="F20" s="413"/>
      <c r="G20" s="414">
        <f t="shared" si="0"/>
        <v>148817</v>
      </c>
      <c r="H20" s="407">
        <v>-1500</v>
      </c>
      <c r="I20" s="398">
        <f t="shared" si="3"/>
        <v>147317</v>
      </c>
      <c r="J20" s="407">
        <v>1317</v>
      </c>
      <c r="K20" s="398">
        <f t="shared" si="3"/>
        <v>148634</v>
      </c>
      <c r="L20" s="407">
        <v>55.3</v>
      </c>
      <c r="M20" s="398">
        <f t="shared" si="4"/>
        <v>148689.3</v>
      </c>
      <c r="N20" s="408">
        <v>10000</v>
      </c>
      <c r="O20" s="408">
        <v>-1227.5</v>
      </c>
      <c r="P20" s="398">
        <f t="shared" si="1"/>
        <v>157461.8</v>
      </c>
      <c r="Q20" s="408">
        <v>-644.6</v>
      </c>
      <c r="R20" s="398">
        <f t="shared" si="5"/>
        <v>156817.19999999998</v>
      </c>
      <c r="S20" s="408"/>
      <c r="T20" s="398">
        <f t="shared" si="6"/>
        <v>156817.19999999998</v>
      </c>
      <c r="U20" s="408">
        <v>40330</v>
      </c>
      <c r="V20" s="398">
        <f t="shared" si="6"/>
        <v>197147.19999999998</v>
      </c>
      <c r="W20" s="408">
        <v>-13975.3</v>
      </c>
      <c r="X20" s="398">
        <f t="shared" si="6"/>
        <v>183171.9</v>
      </c>
      <c r="Y20" s="408">
        <v>-34316.6</v>
      </c>
      <c r="Z20" s="398">
        <f t="shared" si="7"/>
        <v>148855.3</v>
      </c>
      <c r="AA20" s="408">
        <v>2839</v>
      </c>
      <c r="AB20" s="398">
        <f t="shared" si="8"/>
        <v>151694.3</v>
      </c>
    </row>
    <row r="21" spans="1:28" s="410" customFormat="1" ht="30.75" customHeight="1" hidden="1">
      <c r="A21" s="411" t="s">
        <v>231</v>
      </c>
      <c r="B21" s="412" t="s">
        <v>347</v>
      </c>
      <c r="C21" s="413">
        <f>SUM(C22)</f>
        <v>0</v>
      </c>
      <c r="D21" s="413">
        <f>SUM(D22)</f>
        <v>-50000</v>
      </c>
      <c r="E21" s="414">
        <f t="shared" si="2"/>
        <v>-50000</v>
      </c>
      <c r="F21" s="413">
        <f>SUM(F22)</f>
        <v>0</v>
      </c>
      <c r="G21" s="414">
        <f t="shared" si="0"/>
        <v>-50000</v>
      </c>
      <c r="H21" s="416"/>
      <c r="I21" s="398">
        <f t="shared" si="3"/>
        <v>-50000</v>
      </c>
      <c r="J21" s="416"/>
      <c r="K21" s="398">
        <f t="shared" si="3"/>
        <v>-50000</v>
      </c>
      <c r="L21" s="416"/>
      <c r="M21" s="398">
        <f t="shared" si="4"/>
        <v>-50000</v>
      </c>
      <c r="N21" s="408">
        <v>-50000</v>
      </c>
      <c r="O21" s="408"/>
      <c r="P21" s="398">
        <f t="shared" si="1"/>
        <v>-100000</v>
      </c>
      <c r="Q21" s="408"/>
      <c r="R21" s="398">
        <f t="shared" si="5"/>
        <v>-100000</v>
      </c>
      <c r="S21" s="408"/>
      <c r="T21" s="398">
        <f t="shared" si="6"/>
        <v>-100000</v>
      </c>
      <c r="U21" s="408"/>
      <c r="V21" s="398">
        <f t="shared" si="6"/>
        <v>-100000</v>
      </c>
      <c r="W21" s="408"/>
      <c r="X21" s="398">
        <f t="shared" si="6"/>
        <v>-100000</v>
      </c>
      <c r="Y21" s="408"/>
      <c r="Z21" s="398">
        <f t="shared" si="7"/>
        <v>-100000</v>
      </c>
      <c r="AA21" s="408"/>
      <c r="AB21" s="398">
        <f t="shared" si="8"/>
        <v>-100000</v>
      </c>
    </row>
    <row r="22" spans="1:28" s="410" customFormat="1" ht="46.5" customHeight="1">
      <c r="A22" s="411" t="s">
        <v>232</v>
      </c>
      <c r="B22" s="412" t="s">
        <v>215</v>
      </c>
      <c r="C22" s="413"/>
      <c r="D22" s="413">
        <v>-50000</v>
      </c>
      <c r="E22" s="414">
        <f t="shared" si="2"/>
        <v>-50000</v>
      </c>
      <c r="F22" s="413"/>
      <c r="G22" s="414">
        <f t="shared" si="0"/>
        <v>-50000</v>
      </c>
      <c r="H22" s="416"/>
      <c r="I22" s="398">
        <f t="shared" si="3"/>
        <v>-50000</v>
      </c>
      <c r="J22" s="416"/>
      <c r="K22" s="398">
        <f t="shared" si="3"/>
        <v>-50000</v>
      </c>
      <c r="L22" s="416"/>
      <c r="M22" s="398">
        <f t="shared" si="4"/>
        <v>-50000</v>
      </c>
      <c r="N22" s="408">
        <v>-50000</v>
      </c>
      <c r="O22" s="408"/>
      <c r="P22" s="398">
        <f t="shared" si="1"/>
        <v>-100000</v>
      </c>
      <c r="Q22" s="408"/>
      <c r="R22" s="398">
        <f t="shared" si="5"/>
        <v>-100000</v>
      </c>
      <c r="S22" s="408"/>
      <c r="T22" s="398">
        <f t="shared" si="6"/>
        <v>-100000</v>
      </c>
      <c r="U22" s="408"/>
      <c r="V22" s="398">
        <f t="shared" si="6"/>
        <v>-100000</v>
      </c>
      <c r="W22" s="408"/>
      <c r="X22" s="398">
        <f t="shared" si="6"/>
        <v>-100000</v>
      </c>
      <c r="Y22" s="408"/>
      <c r="Z22" s="398">
        <f t="shared" si="7"/>
        <v>-100000</v>
      </c>
      <c r="AA22" s="408"/>
      <c r="AB22" s="398">
        <f t="shared" si="8"/>
        <v>-100000</v>
      </c>
    </row>
    <row r="23" spans="1:28" s="410" customFormat="1" ht="30" customHeight="1" hidden="1">
      <c r="A23" s="403" t="s">
        <v>233</v>
      </c>
      <c r="B23" s="404" t="s">
        <v>234</v>
      </c>
      <c r="C23" s="405">
        <f>C24+C27+C30</f>
        <v>0</v>
      </c>
      <c r="D23" s="405">
        <f>D24+D27+D30</f>
        <v>0</v>
      </c>
      <c r="E23" s="406">
        <f t="shared" si="2"/>
        <v>0</v>
      </c>
      <c r="F23" s="405">
        <f>F24+F27+F30</f>
        <v>0</v>
      </c>
      <c r="G23" s="406">
        <f t="shared" si="0"/>
        <v>0</v>
      </c>
      <c r="H23" s="416"/>
      <c r="I23" s="398">
        <f t="shared" si="3"/>
        <v>0</v>
      </c>
      <c r="J23" s="416"/>
      <c r="K23" s="398">
        <f t="shared" si="3"/>
        <v>0</v>
      </c>
      <c r="L23" s="416"/>
      <c r="M23" s="398">
        <f t="shared" si="4"/>
        <v>0</v>
      </c>
      <c r="N23" s="408"/>
      <c r="O23" s="408"/>
      <c r="P23" s="398">
        <f t="shared" si="1"/>
        <v>0</v>
      </c>
      <c r="Q23" s="408"/>
      <c r="R23" s="398">
        <f t="shared" si="5"/>
        <v>0</v>
      </c>
      <c r="S23" s="408"/>
      <c r="T23" s="398">
        <f t="shared" si="6"/>
        <v>0</v>
      </c>
      <c r="U23" s="408"/>
      <c r="V23" s="398">
        <f t="shared" si="6"/>
        <v>0</v>
      </c>
      <c r="W23" s="408"/>
      <c r="X23" s="398">
        <f t="shared" si="6"/>
        <v>0</v>
      </c>
      <c r="Y23" s="408"/>
      <c r="Z23" s="398">
        <f t="shared" si="7"/>
        <v>0</v>
      </c>
      <c r="AA23" s="408"/>
      <c r="AB23" s="398">
        <f t="shared" si="8"/>
        <v>0</v>
      </c>
    </row>
    <row r="24" spans="1:28" s="410" customFormat="1" ht="30.75" customHeight="1" hidden="1">
      <c r="A24" s="411" t="s">
        <v>235</v>
      </c>
      <c r="B24" s="412" t="s">
        <v>236</v>
      </c>
      <c r="C24" s="413">
        <f>C25</f>
        <v>0</v>
      </c>
      <c r="D24" s="413">
        <f>D25</f>
        <v>0</v>
      </c>
      <c r="E24" s="414">
        <f t="shared" si="2"/>
        <v>0</v>
      </c>
      <c r="F24" s="413">
        <f>F25</f>
        <v>0</v>
      </c>
      <c r="G24" s="414">
        <f t="shared" si="0"/>
        <v>0</v>
      </c>
      <c r="H24" s="416"/>
      <c r="I24" s="398">
        <f t="shared" si="3"/>
        <v>0</v>
      </c>
      <c r="J24" s="416"/>
      <c r="K24" s="398">
        <f t="shared" si="3"/>
        <v>0</v>
      </c>
      <c r="L24" s="416"/>
      <c r="M24" s="398">
        <f t="shared" si="4"/>
        <v>0</v>
      </c>
      <c r="N24" s="408"/>
      <c r="O24" s="408"/>
      <c r="P24" s="398">
        <f t="shared" si="1"/>
        <v>0</v>
      </c>
      <c r="Q24" s="408"/>
      <c r="R24" s="398">
        <f t="shared" si="5"/>
        <v>0</v>
      </c>
      <c r="S24" s="408"/>
      <c r="T24" s="398">
        <f t="shared" si="6"/>
        <v>0</v>
      </c>
      <c r="U24" s="408"/>
      <c r="V24" s="398">
        <f t="shared" si="6"/>
        <v>0</v>
      </c>
      <c r="W24" s="408"/>
      <c r="X24" s="398">
        <f t="shared" si="6"/>
        <v>0</v>
      </c>
      <c r="Y24" s="408"/>
      <c r="Z24" s="398">
        <f t="shared" si="7"/>
        <v>0</v>
      </c>
      <c r="AA24" s="408"/>
      <c r="AB24" s="398">
        <f t="shared" si="8"/>
        <v>0</v>
      </c>
    </row>
    <row r="25" spans="1:28" s="410" customFormat="1" ht="45.75" customHeight="1" hidden="1">
      <c r="A25" s="411" t="s">
        <v>237</v>
      </c>
      <c r="B25" s="412" t="s">
        <v>238</v>
      </c>
      <c r="C25" s="413">
        <f>C26</f>
        <v>0</v>
      </c>
      <c r="D25" s="413">
        <f>D26</f>
        <v>0</v>
      </c>
      <c r="E25" s="414">
        <f t="shared" si="2"/>
        <v>0</v>
      </c>
      <c r="F25" s="413">
        <f>F26</f>
        <v>0</v>
      </c>
      <c r="G25" s="414">
        <f t="shared" si="0"/>
        <v>0</v>
      </c>
      <c r="H25" s="416"/>
      <c r="I25" s="398">
        <f t="shared" si="3"/>
        <v>0</v>
      </c>
      <c r="J25" s="416"/>
      <c r="K25" s="398">
        <f t="shared" si="3"/>
        <v>0</v>
      </c>
      <c r="L25" s="416"/>
      <c r="M25" s="398">
        <f t="shared" si="4"/>
        <v>0</v>
      </c>
      <c r="N25" s="408"/>
      <c r="O25" s="408"/>
      <c r="P25" s="398">
        <f t="shared" si="1"/>
        <v>0</v>
      </c>
      <c r="Q25" s="408"/>
      <c r="R25" s="398">
        <f t="shared" si="5"/>
        <v>0</v>
      </c>
      <c r="S25" s="408"/>
      <c r="T25" s="398">
        <f t="shared" si="6"/>
        <v>0</v>
      </c>
      <c r="U25" s="408"/>
      <c r="V25" s="398">
        <f t="shared" si="6"/>
        <v>0</v>
      </c>
      <c r="W25" s="408"/>
      <c r="X25" s="398">
        <f t="shared" si="6"/>
        <v>0</v>
      </c>
      <c r="Y25" s="408"/>
      <c r="Z25" s="398">
        <f t="shared" si="7"/>
        <v>0</v>
      </c>
      <c r="AA25" s="408"/>
      <c r="AB25" s="398">
        <f t="shared" si="8"/>
        <v>0</v>
      </c>
    </row>
    <row r="26" spans="1:28" s="410" customFormat="1" ht="46.5" customHeight="1" hidden="1">
      <c r="A26" s="411" t="s">
        <v>239</v>
      </c>
      <c r="B26" s="412" t="s">
        <v>240</v>
      </c>
      <c r="C26" s="413">
        <v>0</v>
      </c>
      <c r="D26" s="413">
        <v>0</v>
      </c>
      <c r="E26" s="414">
        <f t="shared" si="2"/>
        <v>0</v>
      </c>
      <c r="F26" s="413">
        <v>0</v>
      </c>
      <c r="G26" s="414">
        <f t="shared" si="0"/>
        <v>0</v>
      </c>
      <c r="H26" s="416"/>
      <c r="I26" s="398">
        <f t="shared" si="3"/>
        <v>0</v>
      </c>
      <c r="J26" s="416"/>
      <c r="K26" s="398">
        <f t="shared" si="3"/>
        <v>0</v>
      </c>
      <c r="L26" s="416"/>
      <c r="M26" s="398">
        <f t="shared" si="4"/>
        <v>0</v>
      </c>
      <c r="N26" s="408"/>
      <c r="O26" s="408"/>
      <c r="P26" s="398">
        <f t="shared" si="1"/>
        <v>0</v>
      </c>
      <c r="Q26" s="408"/>
      <c r="R26" s="398">
        <f t="shared" si="5"/>
        <v>0</v>
      </c>
      <c r="S26" s="408"/>
      <c r="T26" s="398">
        <f t="shared" si="6"/>
        <v>0</v>
      </c>
      <c r="U26" s="408"/>
      <c r="V26" s="398">
        <f t="shared" si="6"/>
        <v>0</v>
      </c>
      <c r="W26" s="408"/>
      <c r="X26" s="398">
        <f t="shared" si="6"/>
        <v>0</v>
      </c>
      <c r="Y26" s="408"/>
      <c r="Z26" s="398">
        <f t="shared" si="7"/>
        <v>0</v>
      </c>
      <c r="AA26" s="408"/>
      <c r="AB26" s="398">
        <f t="shared" si="8"/>
        <v>0</v>
      </c>
    </row>
    <row r="27" spans="1:28" s="410" customFormat="1" ht="33.75" customHeight="1" hidden="1">
      <c r="A27" s="411" t="s">
        <v>241</v>
      </c>
      <c r="B27" s="412" t="s">
        <v>242</v>
      </c>
      <c r="C27" s="413">
        <f>C28</f>
        <v>0</v>
      </c>
      <c r="D27" s="413">
        <f>D28</f>
        <v>0</v>
      </c>
      <c r="E27" s="414">
        <f t="shared" si="2"/>
        <v>0</v>
      </c>
      <c r="F27" s="413">
        <f>F28</f>
        <v>0</v>
      </c>
      <c r="G27" s="414">
        <f t="shared" si="0"/>
        <v>0</v>
      </c>
      <c r="H27" s="416"/>
      <c r="I27" s="398">
        <f t="shared" si="3"/>
        <v>0</v>
      </c>
      <c r="J27" s="416"/>
      <c r="K27" s="398">
        <f t="shared" si="3"/>
        <v>0</v>
      </c>
      <c r="L27" s="416"/>
      <c r="M27" s="398">
        <f t="shared" si="4"/>
        <v>0</v>
      </c>
      <c r="N27" s="408"/>
      <c r="O27" s="408"/>
      <c r="P27" s="398">
        <f t="shared" si="1"/>
        <v>0</v>
      </c>
      <c r="Q27" s="408"/>
      <c r="R27" s="398">
        <f t="shared" si="5"/>
        <v>0</v>
      </c>
      <c r="S27" s="408"/>
      <c r="T27" s="398">
        <f t="shared" si="6"/>
        <v>0</v>
      </c>
      <c r="U27" s="408"/>
      <c r="V27" s="398">
        <f t="shared" si="6"/>
        <v>0</v>
      </c>
      <c r="W27" s="408"/>
      <c r="X27" s="398">
        <f t="shared" si="6"/>
        <v>0</v>
      </c>
      <c r="Y27" s="408"/>
      <c r="Z27" s="398">
        <f t="shared" si="7"/>
        <v>0</v>
      </c>
      <c r="AA27" s="408"/>
      <c r="AB27" s="398">
        <f t="shared" si="8"/>
        <v>0</v>
      </c>
    </row>
    <row r="28" spans="1:28" s="410" customFormat="1" ht="90" customHeight="1" hidden="1">
      <c r="A28" s="411" t="s">
        <v>243</v>
      </c>
      <c r="B28" s="412" t="s">
        <v>244</v>
      </c>
      <c r="C28" s="413">
        <f>C29</f>
        <v>0</v>
      </c>
      <c r="D28" s="413">
        <f>D29</f>
        <v>0</v>
      </c>
      <c r="E28" s="406">
        <f t="shared" si="2"/>
        <v>0</v>
      </c>
      <c r="F28" s="413">
        <f>F29</f>
        <v>0</v>
      </c>
      <c r="G28" s="406">
        <f t="shared" si="0"/>
        <v>0</v>
      </c>
      <c r="H28" s="416"/>
      <c r="I28" s="398">
        <f t="shared" si="3"/>
        <v>0</v>
      </c>
      <c r="J28" s="416"/>
      <c r="K28" s="398">
        <f t="shared" si="3"/>
        <v>0</v>
      </c>
      <c r="L28" s="416"/>
      <c r="M28" s="398">
        <f t="shared" si="4"/>
        <v>0</v>
      </c>
      <c r="N28" s="408"/>
      <c r="O28" s="408"/>
      <c r="P28" s="398">
        <f t="shared" si="1"/>
        <v>0</v>
      </c>
      <c r="Q28" s="408"/>
      <c r="R28" s="398">
        <f t="shared" si="5"/>
        <v>0</v>
      </c>
      <c r="S28" s="408"/>
      <c r="T28" s="398">
        <f t="shared" si="6"/>
        <v>0</v>
      </c>
      <c r="U28" s="408"/>
      <c r="V28" s="398">
        <f t="shared" si="6"/>
        <v>0</v>
      </c>
      <c r="W28" s="408"/>
      <c r="X28" s="398">
        <f t="shared" si="6"/>
        <v>0</v>
      </c>
      <c r="Y28" s="408"/>
      <c r="Z28" s="398">
        <f t="shared" si="7"/>
        <v>0</v>
      </c>
      <c r="AA28" s="408"/>
      <c r="AB28" s="398">
        <f t="shared" si="8"/>
        <v>0</v>
      </c>
    </row>
    <row r="29" spans="1:28" s="410" customFormat="1" ht="96.75" customHeight="1" hidden="1">
      <c r="A29" s="411" t="s">
        <v>225</v>
      </c>
      <c r="B29" s="412" t="s">
        <v>226</v>
      </c>
      <c r="C29" s="413">
        <v>0</v>
      </c>
      <c r="D29" s="413">
        <v>0</v>
      </c>
      <c r="E29" s="414">
        <f t="shared" si="2"/>
        <v>0</v>
      </c>
      <c r="F29" s="413">
        <v>0</v>
      </c>
      <c r="G29" s="414">
        <f t="shared" si="0"/>
        <v>0</v>
      </c>
      <c r="H29" s="416"/>
      <c r="I29" s="398">
        <f t="shared" si="3"/>
        <v>0</v>
      </c>
      <c r="J29" s="416"/>
      <c r="K29" s="398">
        <f t="shared" si="3"/>
        <v>0</v>
      </c>
      <c r="L29" s="416"/>
      <c r="M29" s="398">
        <f t="shared" si="4"/>
        <v>0</v>
      </c>
      <c r="N29" s="408"/>
      <c r="O29" s="408"/>
      <c r="P29" s="398">
        <f t="shared" si="1"/>
        <v>0</v>
      </c>
      <c r="Q29" s="408"/>
      <c r="R29" s="398">
        <f t="shared" si="5"/>
        <v>0</v>
      </c>
      <c r="S29" s="408"/>
      <c r="T29" s="398">
        <f t="shared" si="6"/>
        <v>0</v>
      </c>
      <c r="U29" s="408"/>
      <c r="V29" s="398">
        <f t="shared" si="6"/>
        <v>0</v>
      </c>
      <c r="W29" s="408"/>
      <c r="X29" s="398">
        <f t="shared" si="6"/>
        <v>0</v>
      </c>
      <c r="Y29" s="408"/>
      <c r="Z29" s="398">
        <f t="shared" si="7"/>
        <v>0</v>
      </c>
      <c r="AA29" s="408"/>
      <c r="AB29" s="398">
        <f t="shared" si="8"/>
        <v>0</v>
      </c>
    </row>
    <row r="30" spans="1:28" s="410" customFormat="1" ht="31.5" customHeight="1" hidden="1">
      <c r="A30" s="411" t="s">
        <v>227</v>
      </c>
      <c r="B30" s="412" t="s">
        <v>228</v>
      </c>
      <c r="C30" s="413">
        <f>C31+C36</f>
        <v>0</v>
      </c>
      <c r="D30" s="413">
        <f>D31+D36</f>
        <v>0</v>
      </c>
      <c r="E30" s="414">
        <f t="shared" si="2"/>
        <v>0</v>
      </c>
      <c r="F30" s="413">
        <f>F31+F36</f>
        <v>0</v>
      </c>
      <c r="G30" s="414">
        <f t="shared" si="0"/>
        <v>0</v>
      </c>
      <c r="H30" s="416"/>
      <c r="I30" s="398">
        <f t="shared" si="3"/>
        <v>0</v>
      </c>
      <c r="J30" s="416"/>
      <c r="K30" s="398">
        <f t="shared" si="3"/>
        <v>0</v>
      </c>
      <c r="L30" s="416"/>
      <c r="M30" s="398">
        <f t="shared" si="4"/>
        <v>0</v>
      </c>
      <c r="N30" s="408"/>
      <c r="O30" s="408"/>
      <c r="P30" s="398">
        <f t="shared" si="1"/>
        <v>0</v>
      </c>
      <c r="Q30" s="408"/>
      <c r="R30" s="398">
        <f t="shared" si="5"/>
        <v>0</v>
      </c>
      <c r="S30" s="408"/>
      <c r="T30" s="398">
        <f t="shared" si="6"/>
        <v>0</v>
      </c>
      <c r="U30" s="408"/>
      <c r="V30" s="398">
        <f t="shared" si="6"/>
        <v>0</v>
      </c>
      <c r="W30" s="408"/>
      <c r="X30" s="398">
        <f t="shared" si="6"/>
        <v>0</v>
      </c>
      <c r="Y30" s="408"/>
      <c r="Z30" s="398">
        <f t="shared" si="7"/>
        <v>0</v>
      </c>
      <c r="AA30" s="408"/>
      <c r="AB30" s="398">
        <f t="shared" si="8"/>
        <v>0</v>
      </c>
    </row>
    <row r="31" spans="1:28" s="410" customFormat="1" ht="30" customHeight="1" hidden="1">
      <c r="A31" s="411" t="s">
        <v>565</v>
      </c>
      <c r="B31" s="412" t="s">
        <v>566</v>
      </c>
      <c r="C31" s="413">
        <f>C32+C34</f>
        <v>0</v>
      </c>
      <c r="D31" s="413">
        <f>D32+D34</f>
        <v>0</v>
      </c>
      <c r="E31" s="414">
        <f t="shared" si="2"/>
        <v>0</v>
      </c>
      <c r="F31" s="413">
        <f>F32+F34</f>
        <v>0</v>
      </c>
      <c r="G31" s="414">
        <f t="shared" si="0"/>
        <v>0</v>
      </c>
      <c r="H31" s="416"/>
      <c r="I31" s="398">
        <f t="shared" si="3"/>
        <v>0</v>
      </c>
      <c r="J31" s="416"/>
      <c r="K31" s="398">
        <f t="shared" si="3"/>
        <v>0</v>
      </c>
      <c r="L31" s="416"/>
      <c r="M31" s="398">
        <f t="shared" si="4"/>
        <v>0</v>
      </c>
      <c r="N31" s="408"/>
      <c r="O31" s="408"/>
      <c r="P31" s="398">
        <f t="shared" si="1"/>
        <v>0</v>
      </c>
      <c r="Q31" s="408"/>
      <c r="R31" s="398">
        <f t="shared" si="5"/>
        <v>0</v>
      </c>
      <c r="S31" s="408"/>
      <c r="T31" s="398">
        <f t="shared" si="6"/>
        <v>0</v>
      </c>
      <c r="U31" s="408"/>
      <c r="V31" s="398">
        <f t="shared" si="6"/>
        <v>0</v>
      </c>
      <c r="W31" s="408"/>
      <c r="X31" s="398">
        <f t="shared" si="6"/>
        <v>0</v>
      </c>
      <c r="Y31" s="408"/>
      <c r="Z31" s="398">
        <f t="shared" si="7"/>
        <v>0</v>
      </c>
      <c r="AA31" s="408"/>
      <c r="AB31" s="398">
        <f t="shared" si="8"/>
        <v>0</v>
      </c>
    </row>
    <row r="32" spans="1:28" s="410" customFormat="1" ht="30" customHeight="1" hidden="1">
      <c r="A32" s="411" t="s">
        <v>567</v>
      </c>
      <c r="B32" s="412" t="s">
        <v>568</v>
      </c>
      <c r="C32" s="413">
        <f>C33</f>
        <v>0</v>
      </c>
      <c r="D32" s="413">
        <f>D33</f>
        <v>0</v>
      </c>
      <c r="E32" s="414">
        <f t="shared" si="2"/>
        <v>0</v>
      </c>
      <c r="F32" s="413">
        <f>F33</f>
        <v>0</v>
      </c>
      <c r="G32" s="414">
        <f t="shared" si="0"/>
        <v>0</v>
      </c>
      <c r="H32" s="416"/>
      <c r="I32" s="398">
        <f t="shared" si="3"/>
        <v>0</v>
      </c>
      <c r="J32" s="416"/>
      <c r="K32" s="398">
        <f t="shared" si="3"/>
        <v>0</v>
      </c>
      <c r="L32" s="416"/>
      <c r="M32" s="398">
        <f t="shared" si="4"/>
        <v>0</v>
      </c>
      <c r="N32" s="408"/>
      <c r="O32" s="408"/>
      <c r="P32" s="398">
        <f t="shared" si="1"/>
        <v>0</v>
      </c>
      <c r="Q32" s="408"/>
      <c r="R32" s="398">
        <f t="shared" si="5"/>
        <v>0</v>
      </c>
      <c r="S32" s="408"/>
      <c r="T32" s="398">
        <f t="shared" si="6"/>
        <v>0</v>
      </c>
      <c r="U32" s="408"/>
      <c r="V32" s="398">
        <f t="shared" si="6"/>
        <v>0</v>
      </c>
      <c r="W32" s="408"/>
      <c r="X32" s="398">
        <f t="shared" si="6"/>
        <v>0</v>
      </c>
      <c r="Y32" s="408"/>
      <c r="Z32" s="398">
        <f t="shared" si="7"/>
        <v>0</v>
      </c>
      <c r="AA32" s="408"/>
      <c r="AB32" s="398">
        <f t="shared" si="8"/>
        <v>0</v>
      </c>
    </row>
    <row r="33" spans="1:28" s="410" customFormat="1" ht="45" customHeight="1" hidden="1">
      <c r="A33" s="411" t="s">
        <v>569</v>
      </c>
      <c r="B33" s="412" t="s">
        <v>570</v>
      </c>
      <c r="C33" s="413">
        <v>0</v>
      </c>
      <c r="D33" s="413">
        <v>0</v>
      </c>
      <c r="E33" s="414">
        <f t="shared" si="2"/>
        <v>0</v>
      </c>
      <c r="F33" s="413">
        <v>0</v>
      </c>
      <c r="G33" s="414">
        <f t="shared" si="0"/>
        <v>0</v>
      </c>
      <c r="H33" s="416"/>
      <c r="I33" s="398">
        <f t="shared" si="3"/>
        <v>0</v>
      </c>
      <c r="J33" s="416"/>
      <c r="K33" s="398">
        <f t="shared" si="3"/>
        <v>0</v>
      </c>
      <c r="L33" s="416"/>
      <c r="M33" s="398">
        <f t="shared" si="4"/>
        <v>0</v>
      </c>
      <c r="N33" s="408"/>
      <c r="O33" s="408"/>
      <c r="P33" s="398">
        <f t="shared" si="1"/>
        <v>0</v>
      </c>
      <c r="Q33" s="408"/>
      <c r="R33" s="398">
        <f t="shared" si="5"/>
        <v>0</v>
      </c>
      <c r="S33" s="408"/>
      <c r="T33" s="398">
        <f t="shared" si="6"/>
        <v>0</v>
      </c>
      <c r="U33" s="408"/>
      <c r="V33" s="398">
        <f t="shared" si="6"/>
        <v>0</v>
      </c>
      <c r="W33" s="408"/>
      <c r="X33" s="398">
        <f t="shared" si="6"/>
        <v>0</v>
      </c>
      <c r="Y33" s="408"/>
      <c r="Z33" s="398">
        <f t="shared" si="7"/>
        <v>0</v>
      </c>
      <c r="AA33" s="408"/>
      <c r="AB33" s="398">
        <f t="shared" si="8"/>
        <v>0</v>
      </c>
    </row>
    <row r="34" spans="1:28" s="410" customFormat="1" ht="45" customHeight="1" hidden="1">
      <c r="A34" s="411" t="s">
        <v>571</v>
      </c>
      <c r="B34" s="412" t="s">
        <v>572</v>
      </c>
      <c r="C34" s="413">
        <f>C35</f>
        <v>0</v>
      </c>
      <c r="D34" s="413">
        <f>D35</f>
        <v>0</v>
      </c>
      <c r="E34" s="414">
        <f t="shared" si="2"/>
        <v>0</v>
      </c>
      <c r="F34" s="413">
        <f>F35</f>
        <v>0</v>
      </c>
      <c r="G34" s="414">
        <f t="shared" si="0"/>
        <v>0</v>
      </c>
      <c r="H34" s="416"/>
      <c r="I34" s="398">
        <f t="shared" si="3"/>
        <v>0</v>
      </c>
      <c r="J34" s="416"/>
      <c r="K34" s="398">
        <f t="shared" si="3"/>
        <v>0</v>
      </c>
      <c r="L34" s="416"/>
      <c r="M34" s="398">
        <f t="shared" si="4"/>
        <v>0</v>
      </c>
      <c r="N34" s="408"/>
      <c r="O34" s="408"/>
      <c r="P34" s="398">
        <f t="shared" si="1"/>
        <v>0</v>
      </c>
      <c r="Q34" s="408"/>
      <c r="R34" s="398">
        <f t="shared" si="5"/>
        <v>0</v>
      </c>
      <c r="S34" s="408"/>
      <c r="T34" s="398">
        <f t="shared" si="6"/>
        <v>0</v>
      </c>
      <c r="U34" s="408"/>
      <c r="V34" s="398">
        <f t="shared" si="6"/>
        <v>0</v>
      </c>
      <c r="W34" s="408"/>
      <c r="X34" s="398">
        <f t="shared" si="6"/>
        <v>0</v>
      </c>
      <c r="Y34" s="408"/>
      <c r="Z34" s="398">
        <f t="shared" si="7"/>
        <v>0</v>
      </c>
      <c r="AA34" s="408"/>
      <c r="AB34" s="398">
        <f t="shared" si="8"/>
        <v>0</v>
      </c>
    </row>
    <row r="35" spans="1:28" s="410" customFormat="1" ht="60" customHeight="1" hidden="1">
      <c r="A35" s="411" t="s">
        <v>573</v>
      </c>
      <c r="B35" s="412" t="s">
        <v>574</v>
      </c>
      <c r="C35" s="413">
        <v>0</v>
      </c>
      <c r="D35" s="413">
        <v>0</v>
      </c>
      <c r="E35" s="414">
        <f t="shared" si="2"/>
        <v>0</v>
      </c>
      <c r="F35" s="413">
        <v>0</v>
      </c>
      <c r="G35" s="414">
        <f t="shared" si="0"/>
        <v>0</v>
      </c>
      <c r="H35" s="416"/>
      <c r="I35" s="398">
        <f t="shared" si="3"/>
        <v>0</v>
      </c>
      <c r="J35" s="416"/>
      <c r="K35" s="398">
        <f t="shared" si="3"/>
        <v>0</v>
      </c>
      <c r="L35" s="416"/>
      <c r="M35" s="398">
        <f t="shared" si="4"/>
        <v>0</v>
      </c>
      <c r="N35" s="408"/>
      <c r="O35" s="408"/>
      <c r="P35" s="398">
        <f t="shared" si="1"/>
        <v>0</v>
      </c>
      <c r="Q35" s="408"/>
      <c r="R35" s="398">
        <f t="shared" si="5"/>
        <v>0</v>
      </c>
      <c r="S35" s="408"/>
      <c r="T35" s="398">
        <f t="shared" si="6"/>
        <v>0</v>
      </c>
      <c r="U35" s="408"/>
      <c r="V35" s="398">
        <f t="shared" si="6"/>
        <v>0</v>
      </c>
      <c r="W35" s="408"/>
      <c r="X35" s="398">
        <f t="shared" si="6"/>
        <v>0</v>
      </c>
      <c r="Y35" s="408"/>
      <c r="Z35" s="398">
        <f t="shared" si="7"/>
        <v>0</v>
      </c>
      <c r="AA35" s="408"/>
      <c r="AB35" s="398">
        <f t="shared" si="8"/>
        <v>0</v>
      </c>
    </row>
    <row r="36" spans="1:28" s="410" customFormat="1" ht="30" customHeight="1" hidden="1">
      <c r="A36" s="411" t="s">
        <v>575</v>
      </c>
      <c r="B36" s="412" t="s">
        <v>576</v>
      </c>
      <c r="C36" s="413">
        <f>C37</f>
        <v>0</v>
      </c>
      <c r="D36" s="413">
        <f>D37</f>
        <v>0</v>
      </c>
      <c r="E36" s="414">
        <f t="shared" si="2"/>
        <v>0</v>
      </c>
      <c r="F36" s="413">
        <f>F37</f>
        <v>0</v>
      </c>
      <c r="G36" s="414">
        <f t="shared" si="0"/>
        <v>0</v>
      </c>
      <c r="H36" s="416"/>
      <c r="I36" s="398">
        <f t="shared" si="3"/>
        <v>0</v>
      </c>
      <c r="J36" s="416"/>
      <c r="K36" s="398">
        <f t="shared" si="3"/>
        <v>0</v>
      </c>
      <c r="L36" s="416"/>
      <c r="M36" s="398">
        <f t="shared" si="4"/>
        <v>0</v>
      </c>
      <c r="N36" s="408"/>
      <c r="O36" s="408"/>
      <c r="P36" s="398">
        <f t="shared" si="1"/>
        <v>0</v>
      </c>
      <c r="Q36" s="408"/>
      <c r="R36" s="398">
        <f t="shared" si="5"/>
        <v>0</v>
      </c>
      <c r="S36" s="408"/>
      <c r="T36" s="398">
        <f t="shared" si="6"/>
        <v>0</v>
      </c>
      <c r="U36" s="408"/>
      <c r="V36" s="398">
        <f t="shared" si="6"/>
        <v>0</v>
      </c>
      <c r="W36" s="408"/>
      <c r="X36" s="398">
        <f t="shared" si="6"/>
        <v>0</v>
      </c>
      <c r="Y36" s="408"/>
      <c r="Z36" s="398">
        <f t="shared" si="7"/>
        <v>0</v>
      </c>
      <c r="AA36" s="408"/>
      <c r="AB36" s="398">
        <f t="shared" si="8"/>
        <v>0</v>
      </c>
    </row>
    <row r="37" spans="1:28" s="410" customFormat="1" ht="45" customHeight="1" hidden="1">
      <c r="A37" s="411" t="s">
        <v>917</v>
      </c>
      <c r="B37" s="412" t="s">
        <v>918</v>
      </c>
      <c r="C37" s="413">
        <f>C38</f>
        <v>0</v>
      </c>
      <c r="D37" s="413">
        <f>D38</f>
        <v>0</v>
      </c>
      <c r="E37" s="414">
        <f t="shared" si="2"/>
        <v>0</v>
      </c>
      <c r="F37" s="413">
        <f>F38</f>
        <v>0</v>
      </c>
      <c r="G37" s="414">
        <f t="shared" si="0"/>
        <v>0</v>
      </c>
      <c r="H37" s="416"/>
      <c r="I37" s="398">
        <f t="shared" si="3"/>
        <v>0</v>
      </c>
      <c r="J37" s="416"/>
      <c r="K37" s="398">
        <f t="shared" si="3"/>
        <v>0</v>
      </c>
      <c r="L37" s="416"/>
      <c r="M37" s="398">
        <f t="shared" si="4"/>
        <v>0</v>
      </c>
      <c r="N37" s="408"/>
      <c r="O37" s="408"/>
      <c r="P37" s="398">
        <f t="shared" si="1"/>
        <v>0</v>
      </c>
      <c r="Q37" s="408"/>
      <c r="R37" s="398">
        <f t="shared" si="5"/>
        <v>0</v>
      </c>
      <c r="S37" s="408"/>
      <c r="T37" s="398">
        <f t="shared" si="6"/>
        <v>0</v>
      </c>
      <c r="U37" s="408"/>
      <c r="V37" s="398">
        <f t="shared" si="6"/>
        <v>0</v>
      </c>
      <c r="W37" s="408"/>
      <c r="X37" s="398">
        <f t="shared" si="6"/>
        <v>0</v>
      </c>
      <c r="Y37" s="408"/>
      <c r="Z37" s="398">
        <f t="shared" si="7"/>
        <v>0</v>
      </c>
      <c r="AA37" s="408"/>
      <c r="AB37" s="398">
        <f t="shared" si="8"/>
        <v>0</v>
      </c>
    </row>
    <row r="38" spans="1:28" s="410" customFormat="1" ht="60" customHeight="1" hidden="1">
      <c r="A38" s="411" t="s">
        <v>919</v>
      </c>
      <c r="B38" s="412" t="s">
        <v>920</v>
      </c>
      <c r="C38" s="413">
        <v>0</v>
      </c>
      <c r="D38" s="413">
        <v>0</v>
      </c>
      <c r="E38" s="414">
        <f t="shared" si="2"/>
        <v>0</v>
      </c>
      <c r="F38" s="413">
        <v>0</v>
      </c>
      <c r="G38" s="414">
        <f t="shared" si="0"/>
        <v>0</v>
      </c>
      <c r="H38" s="416"/>
      <c r="I38" s="398">
        <f t="shared" si="3"/>
        <v>0</v>
      </c>
      <c r="J38" s="416"/>
      <c r="K38" s="398">
        <f t="shared" si="3"/>
        <v>0</v>
      </c>
      <c r="L38" s="416"/>
      <c r="M38" s="398">
        <f t="shared" si="4"/>
        <v>0</v>
      </c>
      <c r="N38" s="408"/>
      <c r="O38" s="408"/>
      <c r="P38" s="398">
        <f t="shared" si="1"/>
        <v>0</v>
      </c>
      <c r="Q38" s="408"/>
      <c r="R38" s="398">
        <f t="shared" si="5"/>
        <v>0</v>
      </c>
      <c r="S38" s="408"/>
      <c r="T38" s="398">
        <f t="shared" si="6"/>
        <v>0</v>
      </c>
      <c r="U38" s="408"/>
      <c r="V38" s="398">
        <f t="shared" si="6"/>
        <v>0</v>
      </c>
      <c r="W38" s="408"/>
      <c r="X38" s="398">
        <f t="shared" si="6"/>
        <v>0</v>
      </c>
      <c r="Y38" s="408"/>
      <c r="Z38" s="398">
        <f t="shared" si="7"/>
        <v>0</v>
      </c>
      <c r="AA38" s="408"/>
      <c r="AB38" s="398">
        <f t="shared" si="8"/>
        <v>0</v>
      </c>
    </row>
    <row r="39" spans="1:28" s="410" customFormat="1" ht="30" customHeight="1" hidden="1">
      <c r="A39" s="411" t="s">
        <v>921</v>
      </c>
      <c r="B39" s="412" t="s">
        <v>922</v>
      </c>
      <c r="C39" s="413">
        <v>0</v>
      </c>
      <c r="D39" s="413">
        <v>0</v>
      </c>
      <c r="E39" s="414">
        <f t="shared" si="2"/>
        <v>0</v>
      </c>
      <c r="F39" s="413">
        <v>0</v>
      </c>
      <c r="G39" s="414">
        <f t="shared" si="0"/>
        <v>0</v>
      </c>
      <c r="H39" s="416"/>
      <c r="I39" s="398">
        <f t="shared" si="3"/>
        <v>0</v>
      </c>
      <c r="J39" s="416"/>
      <c r="K39" s="398">
        <f t="shared" si="3"/>
        <v>0</v>
      </c>
      <c r="L39" s="416"/>
      <c r="M39" s="398">
        <f t="shared" si="4"/>
        <v>0</v>
      </c>
      <c r="N39" s="408"/>
      <c r="O39" s="408"/>
      <c r="P39" s="398">
        <f t="shared" si="1"/>
        <v>0</v>
      </c>
      <c r="Q39" s="408"/>
      <c r="R39" s="398">
        <f t="shared" si="5"/>
        <v>0</v>
      </c>
      <c r="S39" s="408"/>
      <c r="T39" s="398">
        <f t="shared" si="6"/>
        <v>0</v>
      </c>
      <c r="U39" s="408"/>
      <c r="V39" s="398">
        <f t="shared" si="6"/>
        <v>0</v>
      </c>
      <c r="W39" s="408"/>
      <c r="X39" s="398">
        <f t="shared" si="6"/>
        <v>0</v>
      </c>
      <c r="Y39" s="408"/>
      <c r="Z39" s="398">
        <f t="shared" si="7"/>
        <v>0</v>
      </c>
      <c r="AA39" s="408"/>
      <c r="AB39" s="398">
        <f t="shared" si="8"/>
        <v>0</v>
      </c>
    </row>
    <row r="40" spans="1:28" s="410" customFormat="1" ht="30" customHeight="1" hidden="1">
      <c r="A40" s="411" t="s">
        <v>923</v>
      </c>
      <c r="B40" s="412" t="s">
        <v>924</v>
      </c>
      <c r="C40" s="413">
        <v>0</v>
      </c>
      <c r="D40" s="413">
        <v>0</v>
      </c>
      <c r="E40" s="414">
        <f t="shared" si="2"/>
        <v>0</v>
      </c>
      <c r="F40" s="413">
        <v>0</v>
      </c>
      <c r="G40" s="414">
        <f t="shared" si="0"/>
        <v>0</v>
      </c>
      <c r="H40" s="416"/>
      <c r="I40" s="398">
        <f t="shared" si="3"/>
        <v>0</v>
      </c>
      <c r="J40" s="416"/>
      <c r="K40" s="398">
        <f t="shared" si="3"/>
        <v>0</v>
      </c>
      <c r="L40" s="416"/>
      <c r="M40" s="398">
        <f t="shared" si="4"/>
        <v>0</v>
      </c>
      <c r="N40" s="408"/>
      <c r="O40" s="408"/>
      <c r="P40" s="398">
        <f t="shared" si="1"/>
        <v>0</v>
      </c>
      <c r="Q40" s="408"/>
      <c r="R40" s="398">
        <f t="shared" si="5"/>
        <v>0</v>
      </c>
      <c r="S40" s="408"/>
      <c r="T40" s="398">
        <f t="shared" si="6"/>
        <v>0</v>
      </c>
      <c r="U40" s="408"/>
      <c r="V40" s="398">
        <f t="shared" si="6"/>
        <v>0</v>
      </c>
      <c r="W40" s="408"/>
      <c r="X40" s="398">
        <f t="shared" si="6"/>
        <v>0</v>
      </c>
      <c r="Y40" s="408"/>
      <c r="Z40" s="398">
        <f t="shared" si="7"/>
        <v>0</v>
      </c>
      <c r="AA40" s="408"/>
      <c r="AB40" s="398">
        <f t="shared" si="8"/>
        <v>0</v>
      </c>
    </row>
    <row r="41" spans="1:28" s="410" customFormat="1" ht="30" customHeight="1" hidden="1">
      <c r="A41" s="411" t="s">
        <v>183</v>
      </c>
      <c r="B41" s="412" t="s">
        <v>184</v>
      </c>
      <c r="C41" s="413">
        <v>0</v>
      </c>
      <c r="D41" s="413">
        <v>0</v>
      </c>
      <c r="E41" s="414">
        <f t="shared" si="2"/>
        <v>0</v>
      </c>
      <c r="F41" s="413">
        <v>0</v>
      </c>
      <c r="G41" s="414">
        <f t="shared" si="0"/>
        <v>0</v>
      </c>
      <c r="H41" s="416"/>
      <c r="I41" s="398">
        <f t="shared" si="3"/>
        <v>0</v>
      </c>
      <c r="J41" s="416"/>
      <c r="K41" s="398">
        <f t="shared" si="3"/>
        <v>0</v>
      </c>
      <c r="L41" s="416"/>
      <c r="M41" s="398">
        <f t="shared" si="4"/>
        <v>0</v>
      </c>
      <c r="N41" s="408"/>
      <c r="O41" s="408"/>
      <c r="P41" s="398">
        <f t="shared" si="1"/>
        <v>0</v>
      </c>
      <c r="Q41" s="408"/>
      <c r="R41" s="398">
        <f t="shared" si="5"/>
        <v>0</v>
      </c>
      <c r="S41" s="408"/>
      <c r="T41" s="398">
        <f t="shared" si="6"/>
        <v>0</v>
      </c>
      <c r="U41" s="408"/>
      <c r="V41" s="398">
        <f t="shared" si="6"/>
        <v>0</v>
      </c>
      <c r="W41" s="408"/>
      <c r="X41" s="398">
        <f t="shared" si="6"/>
        <v>0</v>
      </c>
      <c r="Y41" s="408"/>
      <c r="Z41" s="398">
        <f t="shared" si="7"/>
        <v>0</v>
      </c>
      <c r="AA41" s="408"/>
      <c r="AB41" s="398">
        <f t="shared" si="8"/>
        <v>0</v>
      </c>
    </row>
    <row r="42" spans="1:28" s="410" customFormat="1" ht="28.5">
      <c r="A42" s="403" t="s">
        <v>185</v>
      </c>
      <c r="B42" s="404" t="s">
        <v>186</v>
      </c>
      <c r="C42" s="405">
        <f>SUM(C43+C50)</f>
        <v>0</v>
      </c>
      <c r="D42" s="405">
        <f>SUM(D43+D50)</f>
        <v>0</v>
      </c>
      <c r="E42" s="406">
        <f t="shared" si="2"/>
        <v>0</v>
      </c>
      <c r="F42" s="405">
        <f>SUM(F43+F50)</f>
        <v>323247.8</v>
      </c>
      <c r="G42" s="406">
        <f t="shared" si="0"/>
        <v>323247.8</v>
      </c>
      <c r="H42" s="407">
        <f>SUM(H43+H50)</f>
        <v>0</v>
      </c>
      <c r="I42" s="398">
        <f t="shared" si="3"/>
        <v>323247.8</v>
      </c>
      <c r="J42" s="407">
        <f>SUM(J43+J50)</f>
        <v>0</v>
      </c>
      <c r="K42" s="398">
        <f t="shared" si="3"/>
        <v>323247.8</v>
      </c>
      <c r="L42" s="407">
        <f>SUM(L43+L50)</f>
        <v>0</v>
      </c>
      <c r="M42" s="398">
        <f t="shared" si="4"/>
        <v>323247.8</v>
      </c>
      <c r="N42" s="408">
        <f>SUM(N43+N50)</f>
        <v>0</v>
      </c>
      <c r="O42" s="408">
        <f>SUM(O43+O50)</f>
        <v>440.79999999998836</v>
      </c>
      <c r="P42" s="398">
        <f t="shared" si="1"/>
        <v>323688.6</v>
      </c>
      <c r="Q42" s="408">
        <f>SUM(Q43+Q50)</f>
        <v>0</v>
      </c>
      <c r="R42" s="398">
        <f t="shared" si="5"/>
        <v>323688.6</v>
      </c>
      <c r="S42" s="408">
        <f>SUM(S43+S50)</f>
        <v>-0.19999999999708962</v>
      </c>
      <c r="T42" s="398">
        <f t="shared" si="6"/>
        <v>323688.39999999997</v>
      </c>
      <c r="U42" s="408">
        <f>SUM(U43+U50)</f>
        <v>-46</v>
      </c>
      <c r="V42" s="398">
        <f t="shared" si="6"/>
        <v>323642.39999999997</v>
      </c>
      <c r="W42" s="408">
        <f>SUM(W43+W50)</f>
        <v>-19.800000000017462</v>
      </c>
      <c r="X42" s="398">
        <f t="shared" si="6"/>
        <v>323622.6</v>
      </c>
      <c r="Y42" s="408"/>
      <c r="Z42" s="398">
        <f t="shared" si="7"/>
        <v>323622.6</v>
      </c>
      <c r="AA42" s="408"/>
      <c r="AB42" s="398">
        <f t="shared" si="8"/>
        <v>323622.6</v>
      </c>
    </row>
    <row r="43" spans="1:28" s="410" customFormat="1" ht="15">
      <c r="A43" s="411" t="s">
        <v>187</v>
      </c>
      <c r="B43" s="412" t="s">
        <v>216</v>
      </c>
      <c r="C43" s="413">
        <f>C47+C44</f>
        <v>-2738917.1</v>
      </c>
      <c r="D43" s="413">
        <f>D47+D44</f>
        <v>-50000</v>
      </c>
      <c r="E43" s="414">
        <f t="shared" si="2"/>
        <v>-2788917.1</v>
      </c>
      <c r="F43" s="413">
        <f>F47+F44</f>
        <v>0</v>
      </c>
      <c r="G43" s="414">
        <f t="shared" si="0"/>
        <v>-2788917.1</v>
      </c>
      <c r="H43" s="413">
        <f>H47+H44</f>
        <v>1500</v>
      </c>
      <c r="I43" s="398">
        <f t="shared" si="3"/>
        <v>-2787417.1</v>
      </c>
      <c r="J43" s="413">
        <f>J47+J44</f>
        <v>-7045.5</v>
      </c>
      <c r="K43" s="398">
        <f t="shared" si="3"/>
        <v>-2794462.6</v>
      </c>
      <c r="L43" s="413">
        <f>L47+L44</f>
        <v>-32364.7</v>
      </c>
      <c r="M43" s="398">
        <f t="shared" si="4"/>
        <v>-2826827.3000000003</v>
      </c>
      <c r="N43" s="415">
        <f>N47+N44</f>
        <v>-60000</v>
      </c>
      <c r="O43" s="415">
        <f>O47+O44</f>
        <v>-174804.2</v>
      </c>
      <c r="P43" s="398">
        <f t="shared" si="1"/>
        <v>-3061631.5000000005</v>
      </c>
      <c r="Q43" s="415">
        <f>Q47+Q44</f>
        <v>-11934.9</v>
      </c>
      <c r="R43" s="398">
        <f t="shared" si="5"/>
        <v>-3073566.4000000004</v>
      </c>
      <c r="S43" s="415">
        <f>S47+S44</f>
        <v>-70905.9</v>
      </c>
      <c r="T43" s="398">
        <f t="shared" si="6"/>
        <v>-3144472.3000000003</v>
      </c>
      <c r="U43" s="415">
        <f>U47+U44</f>
        <v>-159967.4</v>
      </c>
      <c r="V43" s="398">
        <f t="shared" si="6"/>
        <v>-3304439.7</v>
      </c>
      <c r="W43" s="415">
        <f>W47+W44</f>
        <v>-203776.6</v>
      </c>
      <c r="X43" s="398">
        <f t="shared" si="6"/>
        <v>-3508216.3000000003</v>
      </c>
      <c r="Y43" s="415">
        <f>Y47+Y44</f>
        <v>-44650.9</v>
      </c>
      <c r="Z43" s="398">
        <f t="shared" si="7"/>
        <v>-3552867.2</v>
      </c>
      <c r="AA43" s="415">
        <f>AA47+AA44</f>
        <v>-55014.3</v>
      </c>
      <c r="AB43" s="398">
        <f t="shared" si="8"/>
        <v>-3607881.5</v>
      </c>
    </row>
    <row r="44" spans="1:28" s="410" customFormat="1" ht="15">
      <c r="A44" s="411" t="s">
        <v>188</v>
      </c>
      <c r="B44" s="412" t="s">
        <v>348</v>
      </c>
      <c r="C44" s="413">
        <f>C45</f>
        <v>0</v>
      </c>
      <c r="D44" s="413">
        <f>D45</f>
        <v>0</v>
      </c>
      <c r="E44" s="414">
        <f t="shared" si="2"/>
        <v>0</v>
      </c>
      <c r="F44" s="413">
        <f>F45</f>
        <v>0</v>
      </c>
      <c r="G44" s="414">
        <f t="shared" si="0"/>
        <v>0</v>
      </c>
      <c r="H44" s="416">
        <f>SUM(H45)</f>
        <v>0</v>
      </c>
      <c r="I44" s="398">
        <f t="shared" si="3"/>
        <v>0</v>
      </c>
      <c r="J44" s="416">
        <f>SUM(J45)</f>
        <v>0</v>
      </c>
      <c r="K44" s="398">
        <f t="shared" si="3"/>
        <v>0</v>
      </c>
      <c r="L44" s="416">
        <f>SUM(L45)</f>
        <v>0</v>
      </c>
      <c r="M44" s="398">
        <f t="shared" si="4"/>
        <v>0</v>
      </c>
      <c r="N44" s="408">
        <f>SUM(N45)</f>
        <v>0</v>
      </c>
      <c r="O44" s="408">
        <f>SUM(O45)</f>
        <v>0</v>
      </c>
      <c r="P44" s="398">
        <f t="shared" si="1"/>
        <v>0</v>
      </c>
      <c r="Q44" s="408">
        <f>SUM(Q45)</f>
        <v>0</v>
      </c>
      <c r="R44" s="398">
        <f t="shared" si="5"/>
        <v>0</v>
      </c>
      <c r="S44" s="408">
        <f>SUM(S45)</f>
        <v>0</v>
      </c>
      <c r="T44" s="398">
        <f t="shared" si="6"/>
        <v>0</v>
      </c>
      <c r="U44" s="408">
        <f>SUM(U45)</f>
        <v>0</v>
      </c>
      <c r="V44" s="398">
        <f t="shared" si="6"/>
        <v>0</v>
      </c>
      <c r="W44" s="408">
        <f>SUM(W45)</f>
        <v>0</v>
      </c>
      <c r="X44" s="398">
        <f t="shared" si="6"/>
        <v>0</v>
      </c>
      <c r="Y44" s="408">
        <f>SUM(Y45)</f>
        <v>0</v>
      </c>
      <c r="Z44" s="398">
        <f t="shared" si="7"/>
        <v>0</v>
      </c>
      <c r="AA44" s="408">
        <f>SUM(AA45)</f>
        <v>0</v>
      </c>
      <c r="AB44" s="398">
        <f t="shared" si="8"/>
        <v>0</v>
      </c>
    </row>
    <row r="45" spans="1:28" s="410" customFormat="1" ht="30">
      <c r="A45" s="411" t="s">
        <v>189</v>
      </c>
      <c r="B45" s="412" t="s">
        <v>349</v>
      </c>
      <c r="C45" s="413">
        <f>C46</f>
        <v>0</v>
      </c>
      <c r="D45" s="413">
        <f>D46</f>
        <v>0</v>
      </c>
      <c r="E45" s="414">
        <f t="shared" si="2"/>
        <v>0</v>
      </c>
      <c r="F45" s="413">
        <f>F46</f>
        <v>0</v>
      </c>
      <c r="G45" s="414">
        <f t="shared" si="0"/>
        <v>0</v>
      </c>
      <c r="H45" s="416">
        <f>SUM(H46)</f>
        <v>0</v>
      </c>
      <c r="I45" s="398">
        <f t="shared" si="3"/>
        <v>0</v>
      </c>
      <c r="J45" s="416">
        <f>SUM(J46)</f>
        <v>0</v>
      </c>
      <c r="K45" s="398">
        <f t="shared" si="3"/>
        <v>0</v>
      </c>
      <c r="L45" s="416">
        <f>SUM(L46)</f>
        <v>0</v>
      </c>
      <c r="M45" s="398">
        <f t="shared" si="4"/>
        <v>0</v>
      </c>
      <c r="N45" s="408">
        <f>SUM(N46)</f>
        <v>0</v>
      </c>
      <c r="O45" s="408">
        <f>SUM(O46)</f>
        <v>0</v>
      </c>
      <c r="P45" s="398">
        <f t="shared" si="1"/>
        <v>0</v>
      </c>
      <c r="Q45" s="408">
        <f>SUM(Q46)</f>
        <v>0</v>
      </c>
      <c r="R45" s="398">
        <f t="shared" si="5"/>
        <v>0</v>
      </c>
      <c r="S45" s="408">
        <f>SUM(S46)</f>
        <v>0</v>
      </c>
      <c r="T45" s="398">
        <f t="shared" si="6"/>
        <v>0</v>
      </c>
      <c r="U45" s="408">
        <f>SUM(U46)</f>
        <v>0</v>
      </c>
      <c r="V45" s="398">
        <f t="shared" si="6"/>
        <v>0</v>
      </c>
      <c r="W45" s="408">
        <f>SUM(W46)</f>
        <v>0</v>
      </c>
      <c r="X45" s="398">
        <f t="shared" si="6"/>
        <v>0</v>
      </c>
      <c r="Y45" s="408">
        <f>SUM(Y46)</f>
        <v>0</v>
      </c>
      <c r="Z45" s="398">
        <f t="shared" si="7"/>
        <v>0</v>
      </c>
      <c r="AA45" s="408">
        <f>SUM(AA46)</f>
        <v>0</v>
      </c>
      <c r="AB45" s="398">
        <f t="shared" si="8"/>
        <v>0</v>
      </c>
    </row>
    <row r="46" spans="1:28" s="410" customFormat="1" ht="45">
      <c r="A46" s="411" t="s">
        <v>190</v>
      </c>
      <c r="B46" s="412" t="s">
        <v>350</v>
      </c>
      <c r="C46" s="413">
        <v>0</v>
      </c>
      <c r="D46" s="413">
        <v>0</v>
      </c>
      <c r="E46" s="414">
        <f t="shared" si="2"/>
        <v>0</v>
      </c>
      <c r="F46" s="413">
        <v>0</v>
      </c>
      <c r="G46" s="414">
        <f t="shared" si="0"/>
        <v>0</v>
      </c>
      <c r="H46" s="414">
        <f>SUM(F46+G46)</f>
        <v>0</v>
      </c>
      <c r="I46" s="398">
        <f t="shared" si="3"/>
        <v>0</v>
      </c>
      <c r="J46" s="414">
        <f>SUM(H46+I46)</f>
        <v>0</v>
      </c>
      <c r="K46" s="398">
        <f t="shared" si="3"/>
        <v>0</v>
      </c>
      <c r="L46" s="414">
        <f>SUM(J46+K46)</f>
        <v>0</v>
      </c>
      <c r="M46" s="398">
        <f t="shared" si="4"/>
        <v>0</v>
      </c>
      <c r="N46" s="408">
        <f>SUM(K46+L46)</f>
        <v>0</v>
      </c>
      <c r="O46" s="408">
        <f>SUM(L46+M46)</f>
        <v>0</v>
      </c>
      <c r="P46" s="398">
        <f t="shared" si="1"/>
        <v>0</v>
      </c>
      <c r="Q46" s="408">
        <f>SUM(N46+O46)</f>
        <v>0</v>
      </c>
      <c r="R46" s="398">
        <f t="shared" si="5"/>
        <v>0</v>
      </c>
      <c r="S46" s="408">
        <f>SUM(P46+Q46)</f>
        <v>0</v>
      </c>
      <c r="T46" s="398">
        <f t="shared" si="6"/>
        <v>0</v>
      </c>
      <c r="U46" s="408">
        <f>SUM(R46+S46)</f>
        <v>0</v>
      </c>
      <c r="V46" s="398">
        <f t="shared" si="6"/>
        <v>0</v>
      </c>
      <c r="W46" s="408">
        <f>SUM(T46+U46)</f>
        <v>0</v>
      </c>
      <c r="X46" s="398">
        <f t="shared" si="6"/>
        <v>0</v>
      </c>
      <c r="Y46" s="408">
        <f>SUM(V46+W46)</f>
        <v>0</v>
      </c>
      <c r="Z46" s="398">
        <f t="shared" si="7"/>
        <v>0</v>
      </c>
      <c r="AA46" s="408">
        <f>SUM(X46+Y46)</f>
        <v>0</v>
      </c>
      <c r="AB46" s="398">
        <f t="shared" si="8"/>
        <v>0</v>
      </c>
    </row>
    <row r="47" spans="1:28" s="410" customFormat="1" ht="15">
      <c r="A47" s="411" t="s">
        <v>191</v>
      </c>
      <c r="B47" s="412" t="s">
        <v>217</v>
      </c>
      <c r="C47" s="413">
        <f>C48</f>
        <v>-2738917.1</v>
      </c>
      <c r="D47" s="413">
        <f>D48</f>
        <v>-50000</v>
      </c>
      <c r="E47" s="414">
        <f t="shared" si="2"/>
        <v>-2788917.1</v>
      </c>
      <c r="F47" s="413">
        <f>F48</f>
        <v>0</v>
      </c>
      <c r="G47" s="414">
        <f t="shared" si="0"/>
        <v>-2788917.1</v>
      </c>
      <c r="H47" s="407">
        <f>SUM(H48)</f>
        <v>1500</v>
      </c>
      <c r="I47" s="398">
        <f t="shared" si="3"/>
        <v>-2787417.1</v>
      </c>
      <c r="J47" s="416">
        <f>SUM(J48)</f>
        <v>-7045.5</v>
      </c>
      <c r="K47" s="398">
        <f t="shared" si="3"/>
        <v>-2794462.6</v>
      </c>
      <c r="L47" s="416">
        <f>SUM(L48)</f>
        <v>-32364.7</v>
      </c>
      <c r="M47" s="398">
        <f t="shared" si="4"/>
        <v>-2826827.3000000003</v>
      </c>
      <c r="N47" s="408">
        <f>SUM(N48)</f>
        <v>-60000</v>
      </c>
      <c r="O47" s="408">
        <f>SUM(O48)</f>
        <v>-174804.2</v>
      </c>
      <c r="P47" s="398">
        <f t="shared" si="1"/>
        <v>-3061631.5000000005</v>
      </c>
      <c r="Q47" s="408">
        <f>SUM(Q48)</f>
        <v>-11934.9</v>
      </c>
      <c r="R47" s="398">
        <f t="shared" si="5"/>
        <v>-3073566.4000000004</v>
      </c>
      <c r="S47" s="408">
        <f>SUM(S48)</f>
        <v>-70905.9</v>
      </c>
      <c r="T47" s="398">
        <f t="shared" si="6"/>
        <v>-3144472.3000000003</v>
      </c>
      <c r="U47" s="408">
        <f>SUM(U48)</f>
        <v>-159967.4</v>
      </c>
      <c r="V47" s="398">
        <f t="shared" si="6"/>
        <v>-3304439.7</v>
      </c>
      <c r="W47" s="408">
        <f>SUM(W48)</f>
        <v>-203776.6</v>
      </c>
      <c r="X47" s="398">
        <f t="shared" si="6"/>
        <v>-3508216.3000000003</v>
      </c>
      <c r="Y47" s="408">
        <f>SUM(Y48)</f>
        <v>-44650.9</v>
      </c>
      <c r="Z47" s="398">
        <f t="shared" si="7"/>
        <v>-3552867.2</v>
      </c>
      <c r="AA47" s="408">
        <f>SUM(AA48)</f>
        <v>-55014.3</v>
      </c>
      <c r="AB47" s="398">
        <f t="shared" si="8"/>
        <v>-3607881.5</v>
      </c>
    </row>
    <row r="48" spans="1:28" s="410" customFormat="1" ht="15">
      <c r="A48" s="411" t="s">
        <v>192</v>
      </c>
      <c r="B48" s="412" t="s">
        <v>354</v>
      </c>
      <c r="C48" s="413">
        <f>C49</f>
        <v>-2738917.1</v>
      </c>
      <c r="D48" s="413">
        <f>D49</f>
        <v>-50000</v>
      </c>
      <c r="E48" s="414">
        <f t="shared" si="2"/>
        <v>-2788917.1</v>
      </c>
      <c r="F48" s="413">
        <f>F49</f>
        <v>0</v>
      </c>
      <c r="G48" s="414">
        <f t="shared" si="0"/>
        <v>-2788917.1</v>
      </c>
      <c r="H48" s="407">
        <f>SUM(H49)</f>
        <v>1500</v>
      </c>
      <c r="I48" s="398">
        <f t="shared" si="3"/>
        <v>-2787417.1</v>
      </c>
      <c r="J48" s="416">
        <f>SUM(J49)</f>
        <v>-7045.5</v>
      </c>
      <c r="K48" s="398">
        <f t="shared" si="3"/>
        <v>-2794462.6</v>
      </c>
      <c r="L48" s="416">
        <f>SUM(L49)</f>
        <v>-32364.7</v>
      </c>
      <c r="M48" s="398">
        <f t="shared" si="4"/>
        <v>-2826827.3000000003</v>
      </c>
      <c r="N48" s="408">
        <f>SUM(N49)</f>
        <v>-60000</v>
      </c>
      <c r="O48" s="408">
        <v>-174804.2</v>
      </c>
      <c r="P48" s="398">
        <f t="shared" si="1"/>
        <v>-3061631.5000000005</v>
      </c>
      <c r="Q48" s="408">
        <f>SUM(Q49)</f>
        <v>-11934.9</v>
      </c>
      <c r="R48" s="398">
        <f t="shared" si="5"/>
        <v>-3073566.4000000004</v>
      </c>
      <c r="S48" s="408">
        <f>SUM(S49)</f>
        <v>-70905.9</v>
      </c>
      <c r="T48" s="398">
        <f t="shared" si="6"/>
        <v>-3144472.3000000003</v>
      </c>
      <c r="U48" s="408">
        <f>SUM(U49)</f>
        <v>-159967.4</v>
      </c>
      <c r="V48" s="398">
        <f t="shared" si="6"/>
        <v>-3304439.7</v>
      </c>
      <c r="W48" s="408">
        <f>SUM(W49)</f>
        <v>-203776.6</v>
      </c>
      <c r="X48" s="398">
        <f t="shared" si="6"/>
        <v>-3508216.3000000003</v>
      </c>
      <c r="Y48" s="408">
        <f>SUM(Y49)</f>
        <v>-44650.9</v>
      </c>
      <c r="Z48" s="398">
        <f t="shared" si="7"/>
        <v>-3552867.2</v>
      </c>
      <c r="AA48" s="408">
        <f>SUM(AA49)</f>
        <v>-55014.3</v>
      </c>
      <c r="AB48" s="398">
        <f t="shared" si="8"/>
        <v>-3607881.5</v>
      </c>
    </row>
    <row r="49" spans="1:28" s="410" customFormat="1" ht="30">
      <c r="A49" s="411" t="s">
        <v>193</v>
      </c>
      <c r="B49" s="412" t="s">
        <v>218</v>
      </c>
      <c r="C49" s="413">
        <v>-2738917.1</v>
      </c>
      <c r="D49" s="413">
        <v>-50000</v>
      </c>
      <c r="E49" s="414">
        <f t="shared" si="2"/>
        <v>-2788917.1</v>
      </c>
      <c r="F49" s="413"/>
      <c r="G49" s="414">
        <f t="shared" si="0"/>
        <v>-2788917.1</v>
      </c>
      <c r="H49" s="407">
        <v>1500</v>
      </c>
      <c r="I49" s="398">
        <f t="shared" si="3"/>
        <v>-2787417.1</v>
      </c>
      <c r="J49" s="416">
        <v>-7045.5</v>
      </c>
      <c r="K49" s="398">
        <f t="shared" si="3"/>
        <v>-2794462.6</v>
      </c>
      <c r="L49" s="416">
        <v>-32364.7</v>
      </c>
      <c r="M49" s="398">
        <f t="shared" si="4"/>
        <v>-2826827.3000000003</v>
      </c>
      <c r="N49" s="408">
        <v>-60000</v>
      </c>
      <c r="O49" s="408">
        <v>-174804.2</v>
      </c>
      <c r="P49" s="398">
        <f t="shared" si="1"/>
        <v>-3061631.5000000005</v>
      </c>
      <c r="Q49" s="408">
        <v>-11934.9</v>
      </c>
      <c r="R49" s="398">
        <f t="shared" si="5"/>
        <v>-3073566.4000000004</v>
      </c>
      <c r="S49" s="408">
        <v>-70905.9</v>
      </c>
      <c r="T49" s="398">
        <f t="shared" si="6"/>
        <v>-3144472.3000000003</v>
      </c>
      <c r="U49" s="408">
        <v>-159967.4</v>
      </c>
      <c r="V49" s="398">
        <f t="shared" si="6"/>
        <v>-3304439.7</v>
      </c>
      <c r="W49" s="408">
        <v>-203776.6</v>
      </c>
      <c r="X49" s="398">
        <f t="shared" si="6"/>
        <v>-3508216.3000000003</v>
      </c>
      <c r="Y49" s="408">
        <v>-44650.9</v>
      </c>
      <c r="Z49" s="398">
        <f t="shared" si="7"/>
        <v>-3552867.2</v>
      </c>
      <c r="AA49" s="408">
        <v>-55014.3</v>
      </c>
      <c r="AB49" s="398">
        <f t="shared" si="8"/>
        <v>-3607881.5</v>
      </c>
    </row>
    <row r="50" spans="1:28" s="410" customFormat="1" ht="15">
      <c r="A50" s="411" t="s">
        <v>194</v>
      </c>
      <c r="B50" s="412" t="s">
        <v>219</v>
      </c>
      <c r="C50" s="413">
        <f>C51+C54</f>
        <v>2738917.1</v>
      </c>
      <c r="D50" s="413">
        <f>D51+D54</f>
        <v>50000</v>
      </c>
      <c r="E50" s="414">
        <f t="shared" si="2"/>
        <v>2788917.1</v>
      </c>
      <c r="F50" s="413">
        <f>F51+F54</f>
        <v>323247.8</v>
      </c>
      <c r="G50" s="414">
        <f t="shared" si="0"/>
        <v>3112164.9</v>
      </c>
      <c r="H50" s="407">
        <f>SUM(H51+H54)</f>
        <v>-1500</v>
      </c>
      <c r="I50" s="398">
        <f t="shared" si="3"/>
        <v>3110664.9</v>
      </c>
      <c r="J50" s="407">
        <f>SUM(J51+J54)</f>
        <v>7045.5</v>
      </c>
      <c r="K50" s="398">
        <f t="shared" si="3"/>
        <v>3117710.4</v>
      </c>
      <c r="L50" s="407">
        <f>SUM(L51+L54)</f>
        <v>32364.7</v>
      </c>
      <c r="M50" s="398">
        <f t="shared" si="4"/>
        <v>3150075.1</v>
      </c>
      <c r="N50" s="408">
        <f>SUM(N51+N54)</f>
        <v>60000</v>
      </c>
      <c r="O50" s="408">
        <f>SUM(O51+O54)</f>
        <v>175245</v>
      </c>
      <c r="P50" s="398">
        <f t="shared" si="1"/>
        <v>3385320.1</v>
      </c>
      <c r="Q50" s="408">
        <f>SUM(Q51+Q54)</f>
        <v>11934.9</v>
      </c>
      <c r="R50" s="398">
        <f t="shared" si="5"/>
        <v>3397255</v>
      </c>
      <c r="S50" s="408">
        <f>SUM(S51+S54)</f>
        <v>70905.7</v>
      </c>
      <c r="T50" s="398">
        <f t="shared" si="6"/>
        <v>3468160.7</v>
      </c>
      <c r="U50" s="408">
        <f>SUM(U51+U54)</f>
        <v>159921.4</v>
      </c>
      <c r="V50" s="398">
        <f t="shared" si="6"/>
        <v>3628082.1</v>
      </c>
      <c r="W50" s="408">
        <f>SUM(W51+W54)</f>
        <v>203756.8</v>
      </c>
      <c r="X50" s="398">
        <f t="shared" si="6"/>
        <v>3831838.9</v>
      </c>
      <c r="Y50" s="408">
        <f>SUM(Y51+Y54)</f>
        <v>43334.3</v>
      </c>
      <c r="Z50" s="398">
        <f t="shared" si="7"/>
        <v>3875173.1999999997</v>
      </c>
      <c r="AA50" s="408">
        <f>SUM(AA51+AA54)</f>
        <v>56330.9</v>
      </c>
      <c r="AB50" s="398">
        <f t="shared" si="8"/>
        <v>3931504.0999999996</v>
      </c>
    </row>
    <row r="51" spans="1:28" s="410" customFormat="1" ht="15">
      <c r="A51" s="411" t="s">
        <v>195</v>
      </c>
      <c r="B51" s="412" t="s">
        <v>351</v>
      </c>
      <c r="C51" s="413">
        <f>C52</f>
        <v>0</v>
      </c>
      <c r="D51" s="413">
        <f>D52</f>
        <v>0</v>
      </c>
      <c r="E51" s="414">
        <f t="shared" si="2"/>
        <v>0</v>
      </c>
      <c r="F51" s="413">
        <f>F52</f>
        <v>0</v>
      </c>
      <c r="G51" s="414">
        <f t="shared" si="0"/>
        <v>0</v>
      </c>
      <c r="H51" s="407">
        <f>SUM(H52)</f>
        <v>0</v>
      </c>
      <c r="I51" s="398">
        <f t="shared" si="3"/>
        <v>0</v>
      </c>
      <c r="J51" s="407">
        <f>SUM(J52)</f>
        <v>0</v>
      </c>
      <c r="K51" s="398">
        <f t="shared" si="3"/>
        <v>0</v>
      </c>
      <c r="L51" s="407">
        <f>SUM(L52)</f>
        <v>0</v>
      </c>
      <c r="M51" s="398">
        <f t="shared" si="4"/>
        <v>0</v>
      </c>
      <c r="N51" s="408">
        <f>SUM(N52)</f>
        <v>0</v>
      </c>
      <c r="O51" s="408">
        <f>SUM(O52)</f>
        <v>0</v>
      </c>
      <c r="P51" s="398">
        <f t="shared" si="1"/>
        <v>0</v>
      </c>
      <c r="Q51" s="408">
        <f>SUM(Q52)</f>
        <v>0</v>
      </c>
      <c r="R51" s="398">
        <f t="shared" si="5"/>
        <v>0</v>
      </c>
      <c r="S51" s="408">
        <f>SUM(S52)</f>
        <v>0</v>
      </c>
      <c r="T51" s="398">
        <f t="shared" si="6"/>
        <v>0</v>
      </c>
      <c r="U51" s="408">
        <f>SUM(U52)</f>
        <v>0</v>
      </c>
      <c r="V51" s="398">
        <f t="shared" si="6"/>
        <v>0</v>
      </c>
      <c r="W51" s="408">
        <f>SUM(W52)</f>
        <v>0</v>
      </c>
      <c r="X51" s="398">
        <f t="shared" si="6"/>
        <v>0</v>
      </c>
      <c r="Y51" s="408">
        <f>SUM(Y52)</f>
        <v>0</v>
      </c>
      <c r="Z51" s="398">
        <f t="shared" si="7"/>
        <v>0</v>
      </c>
      <c r="AA51" s="408">
        <f>SUM(AA52)</f>
        <v>0</v>
      </c>
      <c r="AB51" s="398">
        <f t="shared" si="8"/>
        <v>0</v>
      </c>
    </row>
    <row r="52" spans="1:28" s="410" customFormat="1" ht="30">
      <c r="A52" s="411" t="s">
        <v>196</v>
      </c>
      <c r="B52" s="412" t="s">
        <v>352</v>
      </c>
      <c r="C52" s="413">
        <f>C53</f>
        <v>0</v>
      </c>
      <c r="D52" s="413">
        <f>D53</f>
        <v>0</v>
      </c>
      <c r="E52" s="414">
        <f t="shared" si="2"/>
        <v>0</v>
      </c>
      <c r="F52" s="413">
        <f>F53</f>
        <v>0</v>
      </c>
      <c r="G52" s="414">
        <f t="shared" si="0"/>
        <v>0</v>
      </c>
      <c r="H52" s="407">
        <f>SUM(H53)</f>
        <v>0</v>
      </c>
      <c r="I52" s="398">
        <f t="shared" si="3"/>
        <v>0</v>
      </c>
      <c r="J52" s="407">
        <f>SUM(J53)</f>
        <v>0</v>
      </c>
      <c r="K52" s="398">
        <f t="shared" si="3"/>
        <v>0</v>
      </c>
      <c r="L52" s="407">
        <f>SUM(L53)</f>
        <v>0</v>
      </c>
      <c r="M52" s="398">
        <f t="shared" si="4"/>
        <v>0</v>
      </c>
      <c r="N52" s="408">
        <f>SUM(N53)</f>
        <v>0</v>
      </c>
      <c r="O52" s="408">
        <f>SUM(O53)</f>
        <v>0</v>
      </c>
      <c r="P52" s="398">
        <f t="shared" si="1"/>
        <v>0</v>
      </c>
      <c r="Q52" s="408">
        <f>SUM(Q53)</f>
        <v>0</v>
      </c>
      <c r="R52" s="398">
        <f t="shared" si="5"/>
        <v>0</v>
      </c>
      <c r="S52" s="408">
        <f>SUM(S53)</f>
        <v>0</v>
      </c>
      <c r="T52" s="398">
        <f t="shared" si="6"/>
        <v>0</v>
      </c>
      <c r="U52" s="408">
        <f>SUM(U53)</f>
        <v>0</v>
      </c>
      <c r="V52" s="398">
        <f t="shared" si="6"/>
        <v>0</v>
      </c>
      <c r="W52" s="408">
        <f>SUM(W53)</f>
        <v>0</v>
      </c>
      <c r="X52" s="398">
        <f t="shared" si="6"/>
        <v>0</v>
      </c>
      <c r="Y52" s="408">
        <f>SUM(Y53)</f>
        <v>0</v>
      </c>
      <c r="Z52" s="398">
        <f t="shared" si="7"/>
        <v>0</v>
      </c>
      <c r="AA52" s="408">
        <f>SUM(AA53)</f>
        <v>0</v>
      </c>
      <c r="AB52" s="398">
        <f t="shared" si="8"/>
        <v>0</v>
      </c>
    </row>
    <row r="53" spans="1:28" s="410" customFormat="1" ht="45">
      <c r="A53" s="411" t="s">
        <v>197</v>
      </c>
      <c r="B53" s="412" t="s">
        <v>353</v>
      </c>
      <c r="C53" s="413">
        <v>0</v>
      </c>
      <c r="D53" s="413">
        <v>0</v>
      </c>
      <c r="E53" s="414">
        <f t="shared" si="2"/>
        <v>0</v>
      </c>
      <c r="F53" s="413">
        <v>0</v>
      </c>
      <c r="G53" s="414">
        <f t="shared" si="0"/>
        <v>0</v>
      </c>
      <c r="H53" s="407"/>
      <c r="I53" s="398">
        <f t="shared" si="3"/>
        <v>0</v>
      </c>
      <c r="J53" s="407"/>
      <c r="K53" s="398">
        <f t="shared" si="3"/>
        <v>0</v>
      </c>
      <c r="L53" s="407"/>
      <c r="M53" s="398">
        <f t="shared" si="4"/>
        <v>0</v>
      </c>
      <c r="N53" s="408"/>
      <c r="O53" s="408"/>
      <c r="P53" s="398">
        <f t="shared" si="1"/>
        <v>0</v>
      </c>
      <c r="Q53" s="408"/>
      <c r="R53" s="398">
        <f t="shared" si="5"/>
        <v>0</v>
      </c>
      <c r="S53" s="408"/>
      <c r="T53" s="398">
        <f t="shared" si="6"/>
        <v>0</v>
      </c>
      <c r="U53" s="408"/>
      <c r="V53" s="398">
        <f t="shared" si="6"/>
        <v>0</v>
      </c>
      <c r="W53" s="408"/>
      <c r="X53" s="398">
        <f t="shared" si="6"/>
        <v>0</v>
      </c>
      <c r="Y53" s="408"/>
      <c r="Z53" s="398">
        <f t="shared" si="7"/>
        <v>0</v>
      </c>
      <c r="AA53" s="408"/>
      <c r="AB53" s="398">
        <f t="shared" si="8"/>
        <v>0</v>
      </c>
    </row>
    <row r="54" spans="1:28" s="410" customFormat="1" ht="15">
      <c r="A54" s="411" t="s">
        <v>198</v>
      </c>
      <c r="B54" s="412" t="s">
        <v>220</v>
      </c>
      <c r="C54" s="413">
        <f>C55-C57</f>
        <v>2738917.1</v>
      </c>
      <c r="D54" s="413">
        <f>D55-D57</f>
        <v>50000</v>
      </c>
      <c r="E54" s="414">
        <f t="shared" si="2"/>
        <v>2788917.1</v>
      </c>
      <c r="F54" s="413">
        <f>F55-F57</f>
        <v>323247.8</v>
      </c>
      <c r="G54" s="414">
        <f t="shared" si="0"/>
        <v>3112164.9</v>
      </c>
      <c r="H54" s="407">
        <f>SUM(H55-H57)</f>
        <v>-1500</v>
      </c>
      <c r="I54" s="398">
        <f t="shared" si="3"/>
        <v>3110664.9</v>
      </c>
      <c r="J54" s="407">
        <f>SUM(J55-J57)</f>
        <v>7045.5</v>
      </c>
      <c r="K54" s="398">
        <f t="shared" si="3"/>
        <v>3117710.4</v>
      </c>
      <c r="L54" s="407">
        <f>SUM(L55-L57)</f>
        <v>32364.7</v>
      </c>
      <c r="M54" s="398">
        <f t="shared" si="4"/>
        <v>3150075.1</v>
      </c>
      <c r="N54" s="408">
        <f>SUM(N55-N57)</f>
        <v>60000</v>
      </c>
      <c r="O54" s="408">
        <f>SUM(O55-O57)</f>
        <v>175245</v>
      </c>
      <c r="P54" s="398">
        <f t="shared" si="1"/>
        <v>3385320.1</v>
      </c>
      <c r="Q54" s="408">
        <f>SUM(Q55-Q57)</f>
        <v>11934.9</v>
      </c>
      <c r="R54" s="398">
        <f t="shared" si="5"/>
        <v>3397255</v>
      </c>
      <c r="S54" s="408">
        <f>SUM(S55-S57)</f>
        <v>70905.7</v>
      </c>
      <c r="T54" s="398">
        <f t="shared" si="6"/>
        <v>3468160.7</v>
      </c>
      <c r="U54" s="408">
        <f>SUM(U55-U57)</f>
        <v>159921.4</v>
      </c>
      <c r="V54" s="398">
        <f t="shared" si="6"/>
        <v>3628082.1</v>
      </c>
      <c r="W54" s="408">
        <f>SUM(W55-W57)</f>
        <v>203756.8</v>
      </c>
      <c r="X54" s="398">
        <f t="shared" si="6"/>
        <v>3831838.9</v>
      </c>
      <c r="Y54" s="408">
        <f>SUM(Y55-Y57)</f>
        <v>43334.3</v>
      </c>
      <c r="Z54" s="398">
        <f t="shared" si="7"/>
        <v>3875173.1999999997</v>
      </c>
      <c r="AA54" s="408">
        <f>SUM(AA55-AA57)</f>
        <v>56330.9</v>
      </c>
      <c r="AB54" s="398">
        <f t="shared" si="8"/>
        <v>3931504.0999999996</v>
      </c>
    </row>
    <row r="55" spans="1:28" s="410" customFormat="1" ht="15">
      <c r="A55" s="411" t="s">
        <v>199</v>
      </c>
      <c r="B55" s="412" t="s">
        <v>221</v>
      </c>
      <c r="C55" s="413">
        <f>C56</f>
        <v>2738917.1</v>
      </c>
      <c r="D55" s="413">
        <f>D56</f>
        <v>50000</v>
      </c>
      <c r="E55" s="414">
        <f t="shared" si="2"/>
        <v>2788917.1</v>
      </c>
      <c r="F55" s="413">
        <f>F56</f>
        <v>323247.8</v>
      </c>
      <c r="G55" s="414">
        <f t="shared" si="0"/>
        <v>3112164.9</v>
      </c>
      <c r="H55" s="407">
        <f>SUM(H56)</f>
        <v>-1500</v>
      </c>
      <c r="I55" s="398">
        <f t="shared" si="3"/>
        <v>3110664.9</v>
      </c>
      <c r="J55" s="407">
        <f>SUM(J56)</f>
        <v>7045.5</v>
      </c>
      <c r="K55" s="398">
        <f t="shared" si="3"/>
        <v>3117710.4</v>
      </c>
      <c r="L55" s="407">
        <f>SUM(L56)</f>
        <v>32364.7</v>
      </c>
      <c r="M55" s="398">
        <f t="shared" si="4"/>
        <v>3150075.1</v>
      </c>
      <c r="N55" s="408">
        <f>SUM(N56)</f>
        <v>60000</v>
      </c>
      <c r="O55" s="408">
        <f>SUM(O56)</f>
        <v>175245</v>
      </c>
      <c r="P55" s="398">
        <f t="shared" si="1"/>
        <v>3385320.1</v>
      </c>
      <c r="Q55" s="408">
        <f>SUM(Q56)</f>
        <v>11934.9</v>
      </c>
      <c r="R55" s="398">
        <f t="shared" si="5"/>
        <v>3397255</v>
      </c>
      <c r="S55" s="408">
        <f>SUM(S56)</f>
        <v>70905.7</v>
      </c>
      <c r="T55" s="398">
        <f t="shared" si="6"/>
        <v>3468160.7</v>
      </c>
      <c r="U55" s="408">
        <f>SUM(U56)</f>
        <v>159921.4</v>
      </c>
      <c r="V55" s="398">
        <f t="shared" si="6"/>
        <v>3628082.1</v>
      </c>
      <c r="W55" s="408">
        <f>SUM(W56)</f>
        <v>203756.8</v>
      </c>
      <c r="X55" s="398">
        <f t="shared" si="6"/>
        <v>3831838.9</v>
      </c>
      <c r="Y55" s="408">
        <f>SUM(Y56)</f>
        <v>43334.3</v>
      </c>
      <c r="Z55" s="398">
        <f t="shared" si="7"/>
        <v>3875173.1999999997</v>
      </c>
      <c r="AA55" s="408">
        <f>SUM(AA56)</f>
        <v>56330.9</v>
      </c>
      <c r="AB55" s="398">
        <f t="shared" si="8"/>
        <v>3931504.0999999996</v>
      </c>
    </row>
    <row r="56" spans="1:28" s="410" customFormat="1" ht="30">
      <c r="A56" s="411" t="s">
        <v>200</v>
      </c>
      <c r="B56" s="412" t="s">
        <v>222</v>
      </c>
      <c r="C56" s="413">
        <v>2738917.1</v>
      </c>
      <c r="D56" s="413">
        <v>50000</v>
      </c>
      <c r="E56" s="414">
        <f t="shared" si="2"/>
        <v>2788917.1</v>
      </c>
      <c r="F56" s="413">
        <v>323247.8</v>
      </c>
      <c r="G56" s="414">
        <f t="shared" si="0"/>
        <v>3112164.9</v>
      </c>
      <c r="H56" s="407">
        <v>-1500</v>
      </c>
      <c r="I56" s="398">
        <f t="shared" si="3"/>
        <v>3110664.9</v>
      </c>
      <c r="J56" s="407">
        <v>7045.5</v>
      </c>
      <c r="K56" s="398">
        <f t="shared" si="3"/>
        <v>3117710.4</v>
      </c>
      <c r="L56" s="407">
        <v>32364.7</v>
      </c>
      <c r="M56" s="398">
        <f t="shared" si="4"/>
        <v>3150075.1</v>
      </c>
      <c r="N56" s="408">
        <v>60000</v>
      </c>
      <c r="O56" s="408">
        <v>175245</v>
      </c>
      <c r="P56" s="398">
        <f t="shared" si="1"/>
        <v>3385320.1</v>
      </c>
      <c r="Q56" s="408">
        <v>11934.9</v>
      </c>
      <c r="R56" s="398">
        <f t="shared" si="5"/>
        <v>3397255</v>
      </c>
      <c r="S56" s="408">
        <v>70905.7</v>
      </c>
      <c r="T56" s="398">
        <f t="shared" si="6"/>
        <v>3468160.7</v>
      </c>
      <c r="U56" s="408">
        <v>159921.4</v>
      </c>
      <c r="V56" s="398">
        <f t="shared" si="6"/>
        <v>3628082.1</v>
      </c>
      <c r="W56" s="408">
        <v>203756.8</v>
      </c>
      <c r="X56" s="398">
        <f t="shared" si="6"/>
        <v>3831838.9</v>
      </c>
      <c r="Y56" s="408">
        <v>43334.3</v>
      </c>
      <c r="Z56" s="398">
        <f t="shared" si="7"/>
        <v>3875173.1999999997</v>
      </c>
      <c r="AA56" s="408">
        <v>56330.9</v>
      </c>
      <c r="AB56" s="398">
        <f t="shared" si="8"/>
        <v>3931504.0999999996</v>
      </c>
    </row>
    <row r="57" spans="1:28" s="410" customFormat="1" ht="26.25" customHeight="1">
      <c r="A57" s="411" t="s">
        <v>198</v>
      </c>
      <c r="B57" s="412" t="s">
        <v>223</v>
      </c>
      <c r="C57" s="413">
        <f>SUM(C58)</f>
        <v>0</v>
      </c>
      <c r="D57" s="413">
        <f>SUM(D58)</f>
        <v>0</v>
      </c>
      <c r="E57" s="414">
        <f t="shared" si="2"/>
        <v>0</v>
      </c>
      <c r="F57" s="413">
        <f>SUM(F58)</f>
        <v>0</v>
      </c>
      <c r="G57" s="414">
        <f t="shared" si="0"/>
        <v>0</v>
      </c>
      <c r="H57" s="416"/>
      <c r="I57" s="398">
        <f t="shared" si="3"/>
        <v>0</v>
      </c>
      <c r="J57" s="416"/>
      <c r="K57" s="398">
        <f t="shared" si="3"/>
        <v>0</v>
      </c>
      <c r="L57" s="416"/>
      <c r="M57" s="398">
        <f t="shared" si="4"/>
        <v>0</v>
      </c>
      <c r="N57" s="408"/>
      <c r="O57" s="408"/>
      <c r="P57" s="398">
        <f t="shared" si="1"/>
        <v>0</v>
      </c>
      <c r="Q57" s="408"/>
      <c r="R57" s="398">
        <f t="shared" si="5"/>
        <v>0</v>
      </c>
      <c r="S57" s="408"/>
      <c r="T57" s="398">
        <f t="shared" si="6"/>
        <v>0</v>
      </c>
      <c r="U57" s="408"/>
      <c r="V57" s="398">
        <f t="shared" si="6"/>
        <v>0</v>
      </c>
      <c r="W57" s="408"/>
      <c r="X57" s="398">
        <f t="shared" si="6"/>
        <v>0</v>
      </c>
      <c r="Y57" s="408"/>
      <c r="Z57" s="398">
        <f t="shared" si="7"/>
        <v>0</v>
      </c>
      <c r="AA57" s="408"/>
      <c r="AB57" s="398">
        <f t="shared" si="8"/>
        <v>0</v>
      </c>
    </row>
    <row r="58" spans="1:28" s="410" customFormat="1" ht="30">
      <c r="A58" s="411" t="s">
        <v>201</v>
      </c>
      <c r="B58" s="412" t="s">
        <v>224</v>
      </c>
      <c r="C58" s="413">
        <v>0</v>
      </c>
      <c r="D58" s="413">
        <v>0</v>
      </c>
      <c r="E58" s="414">
        <f t="shared" si="2"/>
        <v>0</v>
      </c>
      <c r="F58" s="413">
        <v>0</v>
      </c>
      <c r="G58" s="414">
        <f t="shared" si="0"/>
        <v>0</v>
      </c>
      <c r="H58" s="416"/>
      <c r="I58" s="398">
        <f t="shared" si="3"/>
        <v>0</v>
      </c>
      <c r="J58" s="416"/>
      <c r="K58" s="398">
        <f t="shared" si="3"/>
        <v>0</v>
      </c>
      <c r="L58" s="416"/>
      <c r="M58" s="398">
        <f t="shared" si="4"/>
        <v>0</v>
      </c>
      <c r="N58" s="408"/>
      <c r="O58" s="408"/>
      <c r="P58" s="398">
        <f t="shared" si="1"/>
        <v>0</v>
      </c>
      <c r="Q58" s="408"/>
      <c r="R58" s="398">
        <f t="shared" si="5"/>
        <v>0</v>
      </c>
      <c r="S58" s="408"/>
      <c r="T58" s="398">
        <f t="shared" si="6"/>
        <v>0</v>
      </c>
      <c r="U58" s="408"/>
      <c r="V58" s="398">
        <f t="shared" si="6"/>
        <v>0</v>
      </c>
      <c r="W58" s="408"/>
      <c r="X58" s="398">
        <f t="shared" si="6"/>
        <v>0</v>
      </c>
      <c r="Y58" s="408"/>
      <c r="Z58" s="398">
        <f t="shared" si="7"/>
        <v>0</v>
      </c>
      <c r="AA58" s="408"/>
      <c r="AB58" s="398">
        <f t="shared" si="8"/>
        <v>0</v>
      </c>
    </row>
    <row r="59" spans="1:28" ht="28.5">
      <c r="A59" s="163" t="s">
        <v>202</v>
      </c>
      <c r="B59" s="164" t="s">
        <v>203</v>
      </c>
      <c r="C59" s="165">
        <f>C11+C42</f>
        <v>98817</v>
      </c>
      <c r="D59" s="165">
        <f>D11+D42</f>
        <v>0</v>
      </c>
      <c r="E59" s="398">
        <f t="shared" si="2"/>
        <v>98817</v>
      </c>
      <c r="F59" s="165">
        <f>F11+F42</f>
        <v>323247.8</v>
      </c>
      <c r="G59" s="398">
        <f t="shared" si="0"/>
        <v>422064.8</v>
      </c>
      <c r="H59" s="398">
        <f aca="true" t="shared" si="9" ref="H59:M59">SUM(H11+H42)</f>
        <v>-1500</v>
      </c>
      <c r="I59" s="398">
        <f t="shared" si="9"/>
        <v>420564.8</v>
      </c>
      <c r="J59" s="398">
        <f t="shared" si="9"/>
        <v>1317</v>
      </c>
      <c r="K59" s="398">
        <f t="shared" si="9"/>
        <v>421881.8</v>
      </c>
      <c r="L59" s="398">
        <f t="shared" si="9"/>
        <v>55.3</v>
      </c>
      <c r="M59" s="398">
        <f t="shared" si="9"/>
        <v>421937.1</v>
      </c>
      <c r="N59" s="417">
        <f>SUM(N11+N42)</f>
        <v>0</v>
      </c>
      <c r="O59" s="417">
        <f>SUM(O11+O42)</f>
        <v>-786.7000000000116</v>
      </c>
      <c r="P59" s="398">
        <f t="shared" si="1"/>
        <v>421150.39999999997</v>
      </c>
      <c r="Q59" s="417">
        <f>SUM(Q11+Q42)</f>
        <v>-644.6</v>
      </c>
      <c r="R59" s="398">
        <f t="shared" si="5"/>
        <v>420505.8</v>
      </c>
      <c r="S59" s="417">
        <f>SUM(S11+S42)</f>
        <v>-0.19999999999708962</v>
      </c>
      <c r="T59" s="398">
        <f t="shared" si="6"/>
        <v>420505.6</v>
      </c>
      <c r="U59" s="417">
        <f>SUM(U11+U42)</f>
        <v>284</v>
      </c>
      <c r="V59" s="398">
        <f t="shared" si="6"/>
        <v>420789.6</v>
      </c>
      <c r="W59" s="417">
        <f>SUM(W11+W42)</f>
        <v>-13995.100000000017</v>
      </c>
      <c r="X59" s="398">
        <f t="shared" si="6"/>
        <v>406794.49999999994</v>
      </c>
      <c r="Y59" s="417">
        <f>SUM(Y11+Y42)</f>
        <v>-1316.5999999999985</v>
      </c>
      <c r="Z59" s="398">
        <f t="shared" si="7"/>
        <v>405477.89999999997</v>
      </c>
      <c r="AA59" s="417">
        <f>SUM(AA11+AA42)</f>
        <v>2839</v>
      </c>
      <c r="AB59" s="398">
        <f t="shared" si="8"/>
        <v>408316.89999999997</v>
      </c>
    </row>
    <row r="62" ht="90.75" customHeight="1" hidden="1">
      <c r="A62" s="392" t="s">
        <v>204</v>
      </c>
    </row>
    <row r="63" ht="15" hidden="1"/>
    <row r="64" ht="15" hidden="1"/>
    <row r="65" ht="15" hidden="1">
      <c r="A65" s="418" t="s">
        <v>205</v>
      </c>
    </row>
    <row r="66" ht="15" hidden="1">
      <c r="A66" s="418" t="s">
        <v>1088</v>
      </c>
    </row>
    <row r="67" ht="15" hidden="1">
      <c r="A67" s="392" t="s">
        <v>206</v>
      </c>
    </row>
    <row r="69" ht="15">
      <c r="J69" s="392" t="s">
        <v>535</v>
      </c>
    </row>
    <row r="70" ht="22.5" customHeight="1"/>
  </sheetData>
  <sheetProtection/>
  <mergeCells count="29">
    <mergeCell ref="G8:G9"/>
    <mergeCell ref="F8:F9"/>
    <mergeCell ref="A8:A9"/>
    <mergeCell ref="B8:B9"/>
    <mergeCell ref="C8:C9"/>
    <mergeCell ref="A6:AB7"/>
    <mergeCell ref="H8:H9"/>
    <mergeCell ref="I8:I9"/>
    <mergeCell ref="J8:J9"/>
    <mergeCell ref="K8:K9"/>
    <mergeCell ref="D8:D9"/>
    <mergeCell ref="E8:E9"/>
    <mergeCell ref="R8:R9"/>
    <mergeCell ref="S8:S9"/>
    <mergeCell ref="L8:L9"/>
    <mergeCell ref="M8:M9"/>
    <mergeCell ref="P8:P9"/>
    <mergeCell ref="Q8:Q9"/>
    <mergeCell ref="N8:N9"/>
    <mergeCell ref="O8:O9"/>
    <mergeCell ref="AB8:AB9"/>
    <mergeCell ref="T8:T9"/>
    <mergeCell ref="U8:U9"/>
    <mergeCell ref="V8:V9"/>
    <mergeCell ref="W8:W9"/>
    <mergeCell ref="X8:X9"/>
    <mergeCell ref="Y8:Y9"/>
    <mergeCell ref="Z8:Z9"/>
    <mergeCell ref="AA8:AA9"/>
  </mergeCells>
  <printOptions/>
  <pageMargins left="0.5118110236220472" right="0.2362204724409449" top="0.7480314960629921" bottom="0.8661417322834646" header="0.31496062992125984" footer="0.31496062992125984"/>
  <pageSetup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">
      <selection activeCell="Y13" sqref="Y13"/>
    </sheetView>
  </sheetViews>
  <sheetFormatPr defaultColWidth="9.140625" defaultRowHeight="12.75" outlineLevelCol="1"/>
  <cols>
    <col min="1" max="1" width="29.57421875" style="419" customWidth="1"/>
    <col min="2" max="2" width="20.8515625" style="419" customWidth="1"/>
    <col min="3" max="3" width="16.7109375" style="419" hidden="1" customWidth="1" outlineLevel="1"/>
    <col min="4" max="4" width="19.28125" style="419" hidden="1" customWidth="1"/>
    <col min="5" max="5" width="9.8515625" style="419" hidden="1" customWidth="1"/>
    <col min="6" max="6" width="20.00390625" style="419" hidden="1" customWidth="1"/>
    <col min="7" max="7" width="16.7109375" style="419" hidden="1" customWidth="1"/>
    <col min="8" max="8" width="20.00390625" style="419" hidden="1" customWidth="1"/>
    <col min="9" max="9" width="13.28125" style="419" hidden="1" customWidth="1"/>
    <col min="10" max="10" width="19.140625" style="419" hidden="1" customWidth="1"/>
    <col min="11" max="11" width="14.8515625" style="419" hidden="1" customWidth="1"/>
    <col min="12" max="12" width="13.28125" style="419" hidden="1" customWidth="1"/>
    <col min="13" max="14" width="16.140625" style="419" hidden="1" customWidth="1"/>
    <col min="15" max="15" width="15.57421875" style="419" hidden="1" customWidth="1"/>
    <col min="16" max="16" width="16.140625" style="419" hidden="1" customWidth="1"/>
    <col min="17" max="17" width="15.57421875" style="419" hidden="1" customWidth="1"/>
    <col min="18" max="18" width="16.140625" style="419" hidden="1" customWidth="1"/>
    <col min="19" max="19" width="15.57421875" style="419" hidden="1" customWidth="1"/>
    <col min="20" max="20" width="16.140625" style="419" hidden="1" customWidth="1"/>
    <col min="21" max="21" width="15.57421875" style="419" customWidth="1"/>
    <col min="22" max="22" width="16.140625" style="419" customWidth="1"/>
    <col min="23" max="23" width="15.57421875" style="419" customWidth="1"/>
    <col min="24" max="16384" width="9.140625" style="419" customWidth="1"/>
  </cols>
  <sheetData>
    <row r="1" ht="15.75">
      <c r="V1" s="419" t="s">
        <v>355</v>
      </c>
    </row>
    <row r="2" ht="15.75">
      <c r="V2" s="419" t="s">
        <v>278</v>
      </c>
    </row>
    <row r="3" ht="15.75">
      <c r="V3" s="419" t="s">
        <v>600</v>
      </c>
    </row>
    <row r="4" ht="15.75">
      <c r="V4" s="419" t="s">
        <v>167</v>
      </c>
    </row>
    <row r="6" spans="1:23" ht="41.25" customHeight="1">
      <c r="A6" s="765" t="s">
        <v>169</v>
      </c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</row>
    <row r="7" spans="1:23" ht="15" customHeight="1">
      <c r="A7" s="765" t="s">
        <v>170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</row>
    <row r="8" ht="26.25" customHeight="1"/>
    <row r="9" spans="1:23" ht="78.75">
      <c r="A9" s="420" t="s">
        <v>606</v>
      </c>
      <c r="B9" s="421" t="s">
        <v>84</v>
      </c>
      <c r="C9" s="420" t="s">
        <v>1017</v>
      </c>
      <c r="D9" s="422" t="s">
        <v>85</v>
      </c>
      <c r="E9" s="423" t="s">
        <v>86</v>
      </c>
      <c r="F9" s="422" t="s">
        <v>87</v>
      </c>
      <c r="G9" s="423" t="s">
        <v>88</v>
      </c>
      <c r="H9" s="349" t="s">
        <v>89</v>
      </c>
      <c r="I9" s="423" t="s">
        <v>90</v>
      </c>
      <c r="J9" s="349" t="s">
        <v>91</v>
      </c>
      <c r="K9" s="349" t="s">
        <v>92</v>
      </c>
      <c r="L9" s="423" t="s">
        <v>93</v>
      </c>
      <c r="M9" s="349" t="s">
        <v>94</v>
      </c>
      <c r="N9" s="423" t="s">
        <v>95</v>
      </c>
      <c r="O9" s="349" t="s">
        <v>474</v>
      </c>
      <c r="P9" s="423" t="s">
        <v>475</v>
      </c>
      <c r="Q9" s="349" t="s">
        <v>1119</v>
      </c>
      <c r="R9" s="423" t="s">
        <v>1120</v>
      </c>
      <c r="S9" s="349" t="s">
        <v>1121</v>
      </c>
      <c r="T9" s="423" t="s">
        <v>1122</v>
      </c>
      <c r="U9" s="349" t="s">
        <v>356</v>
      </c>
      <c r="V9" s="423" t="s">
        <v>357</v>
      </c>
      <c r="W9" s="349" t="s">
        <v>87</v>
      </c>
    </row>
    <row r="10" spans="1:23" ht="47.25">
      <c r="A10" s="422" t="s">
        <v>1123</v>
      </c>
      <c r="B10" s="424">
        <f>SUM(B11-B12)</f>
        <v>98817</v>
      </c>
      <c r="C10" s="424">
        <f>SUM(C11-C12)</f>
        <v>0</v>
      </c>
      <c r="D10" s="424">
        <f>SUM(B10:C10)</f>
        <v>98817</v>
      </c>
      <c r="E10" s="424">
        <f aca="true" t="shared" si="0" ref="E10:J10">SUM(E11-E12)</f>
        <v>-1500</v>
      </c>
      <c r="F10" s="424">
        <f t="shared" si="0"/>
        <v>97317</v>
      </c>
      <c r="G10" s="424">
        <f t="shared" si="0"/>
        <v>1317</v>
      </c>
      <c r="H10" s="424">
        <f t="shared" si="0"/>
        <v>98634</v>
      </c>
      <c r="I10" s="424">
        <f t="shared" si="0"/>
        <v>55.3</v>
      </c>
      <c r="J10" s="424">
        <f t="shared" si="0"/>
        <v>98689.29999999999</v>
      </c>
      <c r="K10" s="424"/>
      <c r="L10" s="424">
        <f>SUM(L11-L12)</f>
        <v>-1227.5</v>
      </c>
      <c r="M10" s="424">
        <f>SUM(M11-M12)</f>
        <v>57461.79999999999</v>
      </c>
      <c r="N10" s="424">
        <f>SUM(N11-N12)</f>
        <v>-644.6</v>
      </c>
      <c r="O10" s="424">
        <f>SUM(M10+N10)</f>
        <v>56817.19999999999</v>
      </c>
      <c r="P10" s="424">
        <f>SUM(P11-P12)</f>
        <v>40330</v>
      </c>
      <c r="Q10" s="424">
        <f>SUM(O10+P10)</f>
        <v>97147.19999999998</v>
      </c>
      <c r="R10" s="424">
        <f>SUM(R11-R12)</f>
        <v>-13975.3</v>
      </c>
      <c r="S10" s="424">
        <f>SUM(Q10+R10)</f>
        <v>83171.89999999998</v>
      </c>
      <c r="T10" s="424">
        <f>SUM(T11-T12)</f>
        <v>-34316.6</v>
      </c>
      <c r="U10" s="424">
        <f>SUM(S10+T10)</f>
        <v>48855.29999999998</v>
      </c>
      <c r="V10" s="424">
        <f>SUM(V11-V12)</f>
        <v>2839</v>
      </c>
      <c r="W10" s="424">
        <f>SUM(U10+V10)</f>
        <v>51694.29999999998</v>
      </c>
    </row>
    <row r="11" spans="1:23" ht="21.75" customHeight="1">
      <c r="A11" s="425" t="s">
        <v>1124</v>
      </c>
      <c r="B11" s="424">
        <v>98817</v>
      </c>
      <c r="C11" s="424">
        <v>50000</v>
      </c>
      <c r="D11" s="424">
        <f aca="true" t="shared" si="1" ref="D11:D16">SUM(B11:C11)</f>
        <v>148817</v>
      </c>
      <c r="E11" s="424">
        <v>-1500</v>
      </c>
      <c r="F11" s="424">
        <f>SUM(B11+C11+E11)</f>
        <v>147317</v>
      </c>
      <c r="G11" s="424">
        <v>1317</v>
      </c>
      <c r="H11" s="424">
        <f>SUM(D11+E11+G11)</f>
        <v>148634</v>
      </c>
      <c r="I11" s="424">
        <v>55.3</v>
      </c>
      <c r="J11" s="424">
        <f>SUM(F11+G11+I11)</f>
        <v>148689.3</v>
      </c>
      <c r="K11" s="424">
        <v>10000</v>
      </c>
      <c r="L11" s="424">
        <v>-1227.5</v>
      </c>
      <c r="M11" s="424">
        <f>SUM(J11:L11)</f>
        <v>157461.8</v>
      </c>
      <c r="N11" s="424">
        <v>-644.6</v>
      </c>
      <c r="O11" s="424">
        <f aca="true" t="shared" si="2" ref="O11:O16">SUM(M11+N11)</f>
        <v>156817.19999999998</v>
      </c>
      <c r="P11" s="424">
        <v>40330</v>
      </c>
      <c r="Q11" s="424">
        <f aca="true" t="shared" si="3" ref="Q11:Q16">SUM(O11+P11)</f>
        <v>197147.19999999998</v>
      </c>
      <c r="R11" s="424">
        <v>-13975.3</v>
      </c>
      <c r="S11" s="424">
        <f aca="true" t="shared" si="4" ref="S11:S16">SUM(Q11+R11)</f>
        <v>183171.9</v>
      </c>
      <c r="T11" s="424">
        <v>-34316.6</v>
      </c>
      <c r="U11" s="424">
        <f aca="true" t="shared" si="5" ref="U11:U16">SUM(S11+T11)</f>
        <v>148855.3</v>
      </c>
      <c r="V11" s="424">
        <v>2839</v>
      </c>
      <c r="W11" s="424">
        <f aca="true" t="shared" si="6" ref="W11:W16">SUM(U11+V11)</f>
        <v>151694.3</v>
      </c>
    </row>
    <row r="12" spans="1:23" ht="20.25" customHeight="1">
      <c r="A12" s="425" t="s">
        <v>1125</v>
      </c>
      <c r="B12" s="424">
        <v>0</v>
      </c>
      <c r="C12" s="424">
        <v>50000</v>
      </c>
      <c r="D12" s="424">
        <f t="shared" si="1"/>
        <v>50000</v>
      </c>
      <c r="E12" s="424"/>
      <c r="F12" s="424">
        <f>SUM(B12+C12+E12)</f>
        <v>50000</v>
      </c>
      <c r="G12" s="424"/>
      <c r="H12" s="424">
        <f>SUM(D12+E12+G12)</f>
        <v>50000</v>
      </c>
      <c r="I12" s="424"/>
      <c r="J12" s="424">
        <f>SUM(F12+G12+I12)</f>
        <v>50000</v>
      </c>
      <c r="K12" s="424">
        <v>50000</v>
      </c>
      <c r="L12" s="424"/>
      <c r="M12" s="424">
        <f>SUM(J12:L12)</f>
        <v>100000</v>
      </c>
      <c r="N12" s="424"/>
      <c r="O12" s="424">
        <f t="shared" si="2"/>
        <v>100000</v>
      </c>
      <c r="P12" s="424"/>
      <c r="Q12" s="424">
        <f t="shared" si="3"/>
        <v>100000</v>
      </c>
      <c r="R12" s="424"/>
      <c r="S12" s="424">
        <f t="shared" si="4"/>
        <v>100000</v>
      </c>
      <c r="T12" s="424">
        <v>0</v>
      </c>
      <c r="U12" s="424">
        <f t="shared" si="5"/>
        <v>100000</v>
      </c>
      <c r="V12" s="424">
        <v>0</v>
      </c>
      <c r="W12" s="424">
        <f t="shared" si="6"/>
        <v>100000</v>
      </c>
    </row>
    <row r="13" spans="1:23" ht="31.5">
      <c r="A13" s="422" t="s">
        <v>1126</v>
      </c>
      <c r="B13" s="424">
        <f>SUM(B14-B15)</f>
        <v>0</v>
      </c>
      <c r="C13" s="424">
        <f>SUM(C14-C15)</f>
        <v>0</v>
      </c>
      <c r="D13" s="424">
        <f t="shared" si="1"/>
        <v>0</v>
      </c>
      <c r="E13" s="424">
        <f>SUM(E14-E15)</f>
        <v>0</v>
      </c>
      <c r="F13" s="424">
        <f>SUM(F14-F15)</f>
        <v>0</v>
      </c>
      <c r="G13" s="424">
        <f>SUM(G14-G15)</f>
        <v>0</v>
      </c>
      <c r="H13" s="424">
        <f>SUM(H14-H15)</f>
        <v>0</v>
      </c>
      <c r="I13" s="424">
        <f>SUM(I14-I15)</f>
        <v>0</v>
      </c>
      <c r="J13" s="424"/>
      <c r="K13" s="424"/>
      <c r="L13" s="424">
        <f>SUM(L14-L15)</f>
        <v>0</v>
      </c>
      <c r="M13" s="424">
        <f>SUM(M14-M15)</f>
        <v>40000</v>
      </c>
      <c r="N13" s="424">
        <f>SUM(N14-N15)</f>
        <v>0</v>
      </c>
      <c r="O13" s="424">
        <f t="shared" si="2"/>
        <v>40000</v>
      </c>
      <c r="P13" s="424">
        <f>SUM(P14-P15)</f>
        <v>-40000</v>
      </c>
      <c r="Q13" s="424">
        <f t="shared" si="3"/>
        <v>0</v>
      </c>
      <c r="R13" s="424"/>
      <c r="S13" s="424">
        <f t="shared" si="4"/>
        <v>0</v>
      </c>
      <c r="T13" s="424">
        <f>SUM(T14-T15)</f>
        <v>33000</v>
      </c>
      <c r="U13" s="424">
        <f t="shared" si="5"/>
        <v>33000</v>
      </c>
      <c r="V13" s="424"/>
      <c r="W13" s="424">
        <f t="shared" si="6"/>
        <v>33000</v>
      </c>
    </row>
    <row r="14" spans="1:23" ht="21" customHeight="1">
      <c r="A14" s="425" t="s">
        <v>1124</v>
      </c>
      <c r="B14" s="424">
        <v>0</v>
      </c>
      <c r="C14" s="425"/>
      <c r="D14" s="424">
        <f t="shared" si="1"/>
        <v>0</v>
      </c>
      <c r="E14" s="424">
        <v>50000</v>
      </c>
      <c r="F14" s="424">
        <f>SUM(B14:E14)</f>
        <v>50000</v>
      </c>
      <c r="G14" s="424">
        <v>50000</v>
      </c>
      <c r="H14" s="424">
        <f>SUM(D14:G14)</f>
        <v>150000</v>
      </c>
      <c r="I14" s="424"/>
      <c r="J14" s="424">
        <v>150000</v>
      </c>
      <c r="K14" s="424">
        <v>-100000</v>
      </c>
      <c r="L14" s="424"/>
      <c r="M14" s="424">
        <f>SUM(J14:L14)</f>
        <v>50000</v>
      </c>
      <c r="N14" s="424"/>
      <c r="O14" s="424">
        <f t="shared" si="2"/>
        <v>50000</v>
      </c>
      <c r="P14" s="424">
        <v>-30000</v>
      </c>
      <c r="Q14" s="424">
        <f t="shared" si="3"/>
        <v>20000</v>
      </c>
      <c r="R14" s="424"/>
      <c r="S14" s="424">
        <f t="shared" si="4"/>
        <v>20000</v>
      </c>
      <c r="T14" s="424">
        <v>50000</v>
      </c>
      <c r="U14" s="424">
        <f t="shared" si="5"/>
        <v>70000</v>
      </c>
      <c r="V14" s="424"/>
      <c r="W14" s="424">
        <f t="shared" si="6"/>
        <v>70000</v>
      </c>
    </row>
    <row r="15" spans="1:23" ht="15.75">
      <c r="A15" s="425" t="s">
        <v>1125</v>
      </c>
      <c r="B15" s="424">
        <v>0</v>
      </c>
      <c r="C15" s="425"/>
      <c r="D15" s="424">
        <f t="shared" si="1"/>
        <v>0</v>
      </c>
      <c r="E15" s="424">
        <v>50000</v>
      </c>
      <c r="F15" s="424">
        <f>SUM(B15:E15)</f>
        <v>50000</v>
      </c>
      <c r="G15" s="424">
        <v>50000</v>
      </c>
      <c r="H15" s="424">
        <f>SUM(D15:G15)</f>
        <v>150000</v>
      </c>
      <c r="I15" s="424"/>
      <c r="J15" s="424">
        <v>150000</v>
      </c>
      <c r="K15" s="424">
        <v>-140000</v>
      </c>
      <c r="L15" s="424"/>
      <c r="M15" s="424">
        <f>SUM(J15:L15)</f>
        <v>10000</v>
      </c>
      <c r="N15" s="424"/>
      <c r="O15" s="424">
        <f t="shared" si="2"/>
        <v>10000</v>
      </c>
      <c r="P15" s="424">
        <v>10000</v>
      </c>
      <c r="Q15" s="424">
        <f t="shared" si="3"/>
        <v>20000</v>
      </c>
      <c r="R15" s="424"/>
      <c r="S15" s="424">
        <f t="shared" si="4"/>
        <v>20000</v>
      </c>
      <c r="T15" s="424">
        <v>17000</v>
      </c>
      <c r="U15" s="424">
        <f t="shared" si="5"/>
        <v>37000</v>
      </c>
      <c r="V15" s="424"/>
      <c r="W15" s="424">
        <f t="shared" si="6"/>
        <v>37000</v>
      </c>
    </row>
    <row r="16" spans="1:24" ht="42.75" customHeight="1">
      <c r="A16" s="766" t="s">
        <v>1127</v>
      </c>
      <c r="B16" s="767">
        <f>SUM(B10+B13)</f>
        <v>98817</v>
      </c>
      <c r="C16" s="767">
        <f>SUM(C10+C13)</f>
        <v>0</v>
      </c>
      <c r="D16" s="767">
        <f t="shared" si="1"/>
        <v>98817</v>
      </c>
      <c r="E16" s="767">
        <f aca="true" t="shared" si="7" ref="E16:J16">SUM(E10+E13)</f>
        <v>-1500</v>
      </c>
      <c r="F16" s="767">
        <f t="shared" si="7"/>
        <v>97317</v>
      </c>
      <c r="G16" s="767">
        <f t="shared" si="7"/>
        <v>1317</v>
      </c>
      <c r="H16" s="767">
        <f t="shared" si="7"/>
        <v>98634</v>
      </c>
      <c r="I16" s="767">
        <f t="shared" si="7"/>
        <v>55.3</v>
      </c>
      <c r="J16" s="767">
        <f t="shared" si="7"/>
        <v>98689.29999999999</v>
      </c>
      <c r="K16" s="767"/>
      <c r="L16" s="767">
        <f>SUM(L10+L13)</f>
        <v>-1227.5</v>
      </c>
      <c r="M16" s="767">
        <f>SUM(M10+M13)</f>
        <v>97461.79999999999</v>
      </c>
      <c r="N16" s="767">
        <f>SUM(N10+N13)</f>
        <v>-644.6</v>
      </c>
      <c r="O16" s="767">
        <f t="shared" si="2"/>
        <v>96817.19999999998</v>
      </c>
      <c r="P16" s="767">
        <f>SUM(P10+P13)</f>
        <v>330</v>
      </c>
      <c r="Q16" s="767">
        <f t="shared" si="3"/>
        <v>97147.19999999998</v>
      </c>
      <c r="R16" s="767">
        <f>SUM(R10+R13)</f>
        <v>-13975.3</v>
      </c>
      <c r="S16" s="767">
        <f t="shared" si="4"/>
        <v>83171.89999999998</v>
      </c>
      <c r="T16" s="767">
        <f>SUM(T10+T13)</f>
        <v>-1316.5999999999985</v>
      </c>
      <c r="U16" s="767">
        <f t="shared" si="5"/>
        <v>81855.29999999999</v>
      </c>
      <c r="V16" s="767">
        <f>SUM(V10+V13)</f>
        <v>2839</v>
      </c>
      <c r="W16" s="767">
        <f t="shared" si="6"/>
        <v>84694.29999999999</v>
      </c>
      <c r="X16" s="768"/>
    </row>
    <row r="18" ht="54.75" customHeight="1"/>
    <row r="32" ht="84" customHeight="1">
      <c r="A32" s="426"/>
    </row>
    <row r="33" ht="15.75">
      <c r="A33" s="426"/>
    </row>
    <row r="34" ht="15.75">
      <c r="A34" s="426"/>
    </row>
  </sheetData>
  <sheetProtection/>
  <mergeCells count="2">
    <mergeCell ref="A6:W6"/>
    <mergeCell ref="A7:W7"/>
  </mergeCells>
  <printOptions/>
  <pageMargins left="0.7086614173228347" right="0.22" top="0.49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1" width="36.421875" style="0" customWidth="1"/>
    <col min="2" max="2" width="18.28125" style="0" customWidth="1"/>
    <col min="3" max="3" width="15.421875" style="0" hidden="1" customWidth="1"/>
    <col min="4" max="5" width="17.421875" style="0" hidden="1" customWidth="1"/>
    <col min="6" max="7" width="15.8515625" style="0" hidden="1" customWidth="1"/>
    <col min="8" max="8" width="13.140625" style="0" hidden="1" customWidth="1"/>
    <col min="9" max="9" width="19.57421875" style="0" hidden="1" customWidth="1"/>
    <col min="10" max="10" width="16.00390625" style="0" hidden="1" customWidth="1"/>
    <col min="11" max="11" width="18.7109375" style="0" hidden="1" customWidth="1"/>
    <col min="12" max="12" width="15.28125" style="0" hidden="1" customWidth="1"/>
    <col min="13" max="13" width="17.421875" style="0" hidden="1" customWidth="1"/>
    <col min="14" max="14" width="15.140625" style="0" hidden="1" customWidth="1"/>
    <col min="15" max="15" width="17.421875" style="0" hidden="1" customWidth="1"/>
    <col min="16" max="16" width="15.140625" style="0" hidden="1" customWidth="1"/>
    <col min="17" max="17" width="17.421875" style="0" hidden="1" customWidth="1"/>
    <col min="18" max="18" width="18.28125" style="0" hidden="1" customWidth="1"/>
    <col min="19" max="19" width="17.421875" style="0" hidden="1" customWidth="1"/>
    <col min="20" max="20" width="15.28125" style="0" customWidth="1"/>
    <col min="21" max="21" width="17.421875" style="0" customWidth="1"/>
    <col min="22" max="22" width="15.28125" style="0" customWidth="1"/>
  </cols>
  <sheetData>
    <row r="1" spans="5:21" ht="15.75">
      <c r="E1" s="419"/>
      <c r="N1" s="419"/>
      <c r="O1" s="419"/>
      <c r="Q1" s="419" t="s">
        <v>1128</v>
      </c>
      <c r="S1" s="419" t="s">
        <v>1129</v>
      </c>
      <c r="U1" s="419" t="s">
        <v>358</v>
      </c>
    </row>
    <row r="2" spans="5:21" ht="15.75">
      <c r="E2" s="419"/>
      <c r="N2" s="419"/>
      <c r="O2" s="419"/>
      <c r="Q2" s="419" t="s">
        <v>278</v>
      </c>
      <c r="S2" s="419" t="s">
        <v>278</v>
      </c>
      <c r="U2" s="419" t="s">
        <v>278</v>
      </c>
    </row>
    <row r="3" spans="5:21" ht="15.75">
      <c r="E3" s="419"/>
      <c r="N3" s="419"/>
      <c r="O3" s="419"/>
      <c r="Q3" s="419" t="s">
        <v>600</v>
      </c>
      <c r="S3" s="419" t="s">
        <v>600</v>
      </c>
      <c r="U3" s="419" t="s">
        <v>600</v>
      </c>
    </row>
    <row r="4" spans="5:21" ht="15.75">
      <c r="E4" s="419"/>
      <c r="N4" s="419"/>
      <c r="O4" s="419"/>
      <c r="Q4" s="419" t="s">
        <v>83</v>
      </c>
      <c r="S4" s="419" t="s">
        <v>83</v>
      </c>
      <c r="U4" s="419" t="s">
        <v>171</v>
      </c>
    </row>
    <row r="5" spans="5:7" ht="15.75">
      <c r="E5" s="419"/>
      <c r="G5" s="419"/>
    </row>
    <row r="6" spans="1:22" ht="38.25" customHeight="1">
      <c r="A6" s="765" t="s">
        <v>174</v>
      </c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</row>
    <row r="7" spans="1:22" ht="15.75">
      <c r="A7" s="765" t="s">
        <v>173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</row>
    <row r="8" spans="1:22" ht="15.75">
      <c r="A8" s="765" t="s">
        <v>172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</row>
    <row r="9" ht="27.75" customHeight="1"/>
    <row r="10" spans="1:22" ht="96.75" customHeight="1">
      <c r="A10" s="427" t="s">
        <v>1130</v>
      </c>
      <c r="B10" s="770" t="s">
        <v>84</v>
      </c>
      <c r="C10" s="770" t="s">
        <v>85</v>
      </c>
      <c r="D10" s="423" t="s">
        <v>86</v>
      </c>
      <c r="E10" s="423" t="s">
        <v>87</v>
      </c>
      <c r="F10" s="423" t="s">
        <v>88</v>
      </c>
      <c r="G10" s="349" t="s">
        <v>89</v>
      </c>
      <c r="H10" s="423" t="s">
        <v>90</v>
      </c>
      <c r="I10" s="349" t="s">
        <v>91</v>
      </c>
      <c r="J10" s="349" t="s">
        <v>92</v>
      </c>
      <c r="K10" s="423" t="s">
        <v>93</v>
      </c>
      <c r="L10" s="423" t="s">
        <v>94</v>
      </c>
      <c r="M10" s="423" t="s">
        <v>95</v>
      </c>
      <c r="N10" s="423" t="s">
        <v>474</v>
      </c>
      <c r="O10" s="423" t="s">
        <v>475</v>
      </c>
      <c r="P10" s="423" t="s">
        <v>1131</v>
      </c>
      <c r="Q10" s="423" t="s">
        <v>1120</v>
      </c>
      <c r="R10" s="423" t="s">
        <v>1121</v>
      </c>
      <c r="S10" s="423" t="s">
        <v>1122</v>
      </c>
      <c r="T10" s="423" t="s">
        <v>356</v>
      </c>
      <c r="U10" s="423" t="s">
        <v>357</v>
      </c>
      <c r="V10" s="423" t="s">
        <v>1132</v>
      </c>
    </row>
    <row r="11" spans="1:22" ht="40.5" customHeight="1">
      <c r="A11" s="422" t="s">
        <v>1123</v>
      </c>
      <c r="B11" s="424">
        <v>98817</v>
      </c>
      <c r="C11" s="424">
        <v>148817</v>
      </c>
      <c r="D11" s="424">
        <v>-1500</v>
      </c>
      <c r="E11" s="424">
        <f>SUM(C11:D11)</f>
        <v>147317</v>
      </c>
      <c r="F11" s="424">
        <v>1317</v>
      </c>
      <c r="G11" s="424">
        <f>SUM(E11:F11)</f>
        <v>148634</v>
      </c>
      <c r="H11" s="172">
        <v>55.3</v>
      </c>
      <c r="I11" s="424">
        <f>SUM(G11:H11)</f>
        <v>148689.3</v>
      </c>
      <c r="J11" s="424">
        <v>10000</v>
      </c>
      <c r="K11" s="428">
        <v>-1227.5</v>
      </c>
      <c r="L11" s="424">
        <f>SUM(I11:K11)</f>
        <v>157461.8</v>
      </c>
      <c r="M11" s="428">
        <v>-644.6</v>
      </c>
      <c r="N11" s="424">
        <f aca="true" t="shared" si="0" ref="N11:P16">SUM(L11+M11)</f>
        <v>156817.19999999998</v>
      </c>
      <c r="O11" s="424">
        <v>40330</v>
      </c>
      <c r="P11" s="424">
        <f t="shared" si="0"/>
        <v>197147.19999999998</v>
      </c>
      <c r="Q11" s="424">
        <v>-13975.3</v>
      </c>
      <c r="R11" s="424">
        <f aca="true" t="shared" si="1" ref="R11:R16">SUM(P11+Q11)</f>
        <v>183171.9</v>
      </c>
      <c r="S11" s="424">
        <v>-34316.6</v>
      </c>
      <c r="T11" s="424">
        <f aca="true" t="shared" si="2" ref="T11:T16">SUM(R11+S11)</f>
        <v>148855.3</v>
      </c>
      <c r="U11" s="424">
        <v>2839</v>
      </c>
      <c r="V11" s="424">
        <f aca="true" t="shared" si="3" ref="V11:V16">SUM(T11+U11)</f>
        <v>151694.3</v>
      </c>
    </row>
    <row r="12" spans="1:22" ht="30" customHeight="1">
      <c r="A12" s="422" t="s">
        <v>1126</v>
      </c>
      <c r="B12" s="424">
        <v>0</v>
      </c>
      <c r="C12" s="424">
        <v>0</v>
      </c>
      <c r="D12" s="424">
        <v>50000</v>
      </c>
      <c r="E12" s="424">
        <f>SUM(C12:D12)</f>
        <v>50000</v>
      </c>
      <c r="F12" s="424"/>
      <c r="G12" s="424">
        <f>SUM(E12:F12)</f>
        <v>50000</v>
      </c>
      <c r="H12" s="172"/>
      <c r="I12" s="424">
        <f>SUM(G12:H12)</f>
        <v>50000</v>
      </c>
      <c r="J12" s="424"/>
      <c r="K12" s="172"/>
      <c r="L12" s="424">
        <f>SUM(I12:K12)</f>
        <v>50000</v>
      </c>
      <c r="M12" s="172"/>
      <c r="N12" s="424">
        <f t="shared" si="0"/>
        <v>50000</v>
      </c>
      <c r="O12" s="429">
        <v>-30000</v>
      </c>
      <c r="P12" s="424">
        <f t="shared" si="0"/>
        <v>20000</v>
      </c>
      <c r="Q12" s="429"/>
      <c r="R12" s="424">
        <f t="shared" si="1"/>
        <v>20000</v>
      </c>
      <c r="S12" s="429">
        <v>50000</v>
      </c>
      <c r="T12" s="424">
        <f t="shared" si="2"/>
        <v>70000</v>
      </c>
      <c r="U12" s="429"/>
      <c r="V12" s="424">
        <f t="shared" si="3"/>
        <v>70000</v>
      </c>
    </row>
    <row r="13" spans="1:22" ht="34.5" customHeight="1">
      <c r="A13" s="422" t="s">
        <v>1133</v>
      </c>
      <c r="B13" s="424">
        <v>0</v>
      </c>
      <c r="C13" s="424">
        <v>0</v>
      </c>
      <c r="D13" s="424">
        <v>0</v>
      </c>
      <c r="E13" s="424">
        <f>SUM(C13:D13)</f>
        <v>0</v>
      </c>
      <c r="F13" s="424">
        <v>0</v>
      </c>
      <c r="G13" s="424">
        <f>SUM(E13:F13)</f>
        <v>0</v>
      </c>
      <c r="H13" s="172"/>
      <c r="I13" s="424">
        <f>SUM(G13:H13)</f>
        <v>0</v>
      </c>
      <c r="J13" s="424"/>
      <c r="K13" s="172"/>
      <c r="L13" s="424">
        <f>SUM(I13:K13)</f>
        <v>0</v>
      </c>
      <c r="M13" s="172"/>
      <c r="N13" s="424">
        <f t="shared" si="0"/>
        <v>0</v>
      </c>
      <c r="O13" s="350"/>
      <c r="P13" s="424">
        <f t="shared" si="0"/>
        <v>0</v>
      </c>
      <c r="Q13" s="350"/>
      <c r="R13" s="424">
        <f t="shared" si="1"/>
        <v>0</v>
      </c>
      <c r="S13" s="350"/>
      <c r="T13" s="424">
        <f t="shared" si="2"/>
        <v>0</v>
      </c>
      <c r="U13" s="350"/>
      <c r="V13" s="424">
        <f t="shared" si="3"/>
        <v>0</v>
      </c>
    </row>
    <row r="14" spans="1:22" ht="31.5">
      <c r="A14" s="430" t="s">
        <v>1134</v>
      </c>
      <c r="B14" s="424">
        <v>0</v>
      </c>
      <c r="C14" s="424">
        <v>0</v>
      </c>
      <c r="D14" s="424">
        <v>0</v>
      </c>
      <c r="E14" s="424">
        <v>50000</v>
      </c>
      <c r="F14" s="424">
        <v>0</v>
      </c>
      <c r="G14" s="424">
        <v>50000</v>
      </c>
      <c r="H14" s="172"/>
      <c r="I14" s="424">
        <v>50000</v>
      </c>
      <c r="J14" s="424"/>
      <c r="K14" s="172"/>
      <c r="L14" s="424">
        <v>50000</v>
      </c>
      <c r="M14" s="172"/>
      <c r="N14" s="424">
        <f t="shared" si="0"/>
        <v>50000</v>
      </c>
      <c r="O14" s="350"/>
      <c r="P14" s="424">
        <f t="shared" si="0"/>
        <v>50000</v>
      </c>
      <c r="Q14" s="350"/>
      <c r="R14" s="424">
        <f t="shared" si="1"/>
        <v>50000</v>
      </c>
      <c r="S14" s="350"/>
      <c r="T14" s="424">
        <f t="shared" si="2"/>
        <v>50000</v>
      </c>
      <c r="U14" s="350"/>
      <c r="V14" s="424">
        <f t="shared" si="3"/>
        <v>50000</v>
      </c>
    </row>
    <row r="15" spans="1:22" ht="30" customHeight="1">
      <c r="A15" s="430" t="s">
        <v>1135</v>
      </c>
      <c r="B15" s="424">
        <v>0</v>
      </c>
      <c r="C15" s="424">
        <v>50000</v>
      </c>
      <c r="D15" s="424">
        <v>0</v>
      </c>
      <c r="E15" s="424">
        <v>150000</v>
      </c>
      <c r="F15" s="424">
        <v>0</v>
      </c>
      <c r="G15" s="424">
        <v>150000</v>
      </c>
      <c r="H15" s="172"/>
      <c r="I15" s="424">
        <v>150000</v>
      </c>
      <c r="J15" s="424"/>
      <c r="K15" s="172"/>
      <c r="L15" s="424">
        <v>110000</v>
      </c>
      <c r="M15" s="172"/>
      <c r="N15" s="424">
        <f t="shared" si="0"/>
        <v>110000</v>
      </c>
      <c r="O15" s="429">
        <v>10000</v>
      </c>
      <c r="P15" s="424">
        <f t="shared" si="0"/>
        <v>120000</v>
      </c>
      <c r="Q15" s="429"/>
      <c r="R15" s="424">
        <f t="shared" si="1"/>
        <v>120000</v>
      </c>
      <c r="S15" s="429">
        <v>17000</v>
      </c>
      <c r="T15" s="424">
        <f t="shared" si="2"/>
        <v>137000</v>
      </c>
      <c r="U15" s="429"/>
      <c r="V15" s="424">
        <f t="shared" si="3"/>
        <v>137000</v>
      </c>
    </row>
    <row r="16" spans="1:22" ht="43.5" customHeight="1">
      <c r="A16" s="769" t="s">
        <v>1136</v>
      </c>
      <c r="B16" s="767">
        <v>98817</v>
      </c>
      <c r="C16" s="767">
        <v>98817</v>
      </c>
      <c r="D16" s="767">
        <v>0</v>
      </c>
      <c r="E16" s="767">
        <v>97317</v>
      </c>
      <c r="F16" s="767">
        <v>0</v>
      </c>
      <c r="G16" s="767">
        <f>SUM(G11+G12+G13+G14-G15)</f>
        <v>98634</v>
      </c>
      <c r="H16" s="767">
        <f>SUM(H11+H12+H13+H14-H15)</f>
        <v>55.3</v>
      </c>
      <c r="I16" s="767">
        <f>SUM(I11+I12+I13+I14-I15)</f>
        <v>98689.29999999999</v>
      </c>
      <c r="J16" s="767"/>
      <c r="K16" s="767">
        <f>SUM(K11+K12+K13+K14-K15)</f>
        <v>-1227.5</v>
      </c>
      <c r="L16" s="767">
        <f>SUM(L11+L12-L15)</f>
        <v>97461.79999999999</v>
      </c>
      <c r="M16" s="767">
        <f>SUM(M11+M12+M13+M14-M15)</f>
        <v>-644.6</v>
      </c>
      <c r="N16" s="767">
        <f t="shared" si="0"/>
        <v>96817.19999999998</v>
      </c>
      <c r="O16" s="767">
        <f>SUM(O11+O12+O13+O14-O15)</f>
        <v>330</v>
      </c>
      <c r="P16" s="767">
        <f t="shared" si="0"/>
        <v>97147.19999999998</v>
      </c>
      <c r="Q16" s="767">
        <f>SUM(Q11+Q12+Q13+Q14-Q15)</f>
        <v>-13975.3</v>
      </c>
      <c r="R16" s="767">
        <f t="shared" si="1"/>
        <v>83171.89999999998</v>
      </c>
      <c r="S16" s="767">
        <f>SUM(S11+S12+S13+S14-S15)</f>
        <v>-1316.5999999999985</v>
      </c>
      <c r="T16" s="767">
        <f t="shared" si="2"/>
        <v>81855.29999999999</v>
      </c>
      <c r="U16" s="767">
        <f>SUM(U11+U12+U13+U14-U15)</f>
        <v>2839</v>
      </c>
      <c r="V16" s="767">
        <f t="shared" si="3"/>
        <v>84694.29999999999</v>
      </c>
    </row>
    <row r="19" spans="1:7" ht="15.75">
      <c r="A19" s="419"/>
      <c r="B19" s="419"/>
      <c r="C19" s="419"/>
      <c r="D19" s="419"/>
      <c r="E19" s="419"/>
      <c r="F19" s="419"/>
      <c r="G19" s="419"/>
    </row>
    <row r="20" spans="1:7" ht="15.75">
      <c r="A20" s="419"/>
      <c r="B20" s="419"/>
      <c r="C20" s="419"/>
      <c r="D20" s="419"/>
      <c r="E20" s="419"/>
      <c r="F20" s="419"/>
      <c r="G20" s="419"/>
    </row>
    <row r="21" spans="1:7" ht="15.75">
      <c r="A21" s="419"/>
      <c r="B21" s="419"/>
      <c r="C21" s="419"/>
      <c r="D21" s="419"/>
      <c r="E21" s="419"/>
      <c r="F21" s="419"/>
      <c r="G21" s="419"/>
    </row>
    <row r="22" spans="1:7" ht="15.75">
      <c r="A22" s="419"/>
      <c r="B22" s="419"/>
      <c r="C22" s="419"/>
      <c r="D22" s="419"/>
      <c r="E22" s="419"/>
      <c r="F22" s="419"/>
      <c r="G22" s="419"/>
    </row>
    <row r="23" spans="1:7" ht="15.75">
      <c r="A23" s="419"/>
      <c r="B23" s="419"/>
      <c r="C23" s="419"/>
      <c r="D23" s="419"/>
      <c r="E23" s="419"/>
      <c r="F23" s="419"/>
      <c r="G23" s="419"/>
    </row>
    <row r="24" spans="1:7" ht="15.75">
      <c r="A24" s="419"/>
      <c r="B24" s="419"/>
      <c r="C24" s="419"/>
      <c r="D24" s="419"/>
      <c r="E24" s="419"/>
      <c r="F24" s="419"/>
      <c r="G24" s="419"/>
    </row>
    <row r="25" spans="1:7" ht="15.75">
      <c r="A25" s="419"/>
      <c r="B25" s="419"/>
      <c r="C25" s="419"/>
      <c r="D25" s="419"/>
      <c r="E25" s="419"/>
      <c r="F25" s="419"/>
      <c r="G25" s="419"/>
    </row>
    <row r="26" spans="1:7" ht="15.75">
      <c r="A26" s="419"/>
      <c r="B26" s="419"/>
      <c r="C26" s="419"/>
      <c r="D26" s="419"/>
      <c r="E26" s="419"/>
      <c r="F26" s="419"/>
      <c r="G26" s="419"/>
    </row>
    <row r="27" spans="1:7" ht="15.75">
      <c r="A27" s="419"/>
      <c r="B27" s="419"/>
      <c r="C27" s="419"/>
      <c r="D27" s="419"/>
      <c r="E27" s="419"/>
      <c r="F27" s="419"/>
      <c r="G27" s="419"/>
    </row>
    <row r="28" spans="1:7" ht="15.75">
      <c r="A28" s="419"/>
      <c r="B28" s="419"/>
      <c r="C28" s="419"/>
      <c r="D28" s="419"/>
      <c r="E28" s="419"/>
      <c r="F28" s="419"/>
      <c r="G28" s="419"/>
    </row>
    <row r="29" spans="1:7" ht="15.75">
      <c r="A29" s="419"/>
      <c r="B29" s="419"/>
      <c r="C29" s="419"/>
      <c r="D29" s="419"/>
      <c r="E29" s="419"/>
      <c r="F29" s="419"/>
      <c r="G29" s="419"/>
    </row>
    <row r="30" spans="1:7" ht="15.75">
      <c r="A30" s="419"/>
      <c r="B30" s="419"/>
      <c r="C30" s="419"/>
      <c r="D30" s="419"/>
      <c r="E30" s="419"/>
      <c r="F30" s="419"/>
      <c r="G30" s="419"/>
    </row>
    <row r="31" spans="1:7" ht="15.75">
      <c r="A31" s="419"/>
      <c r="B31" s="419"/>
      <c r="C31" s="419"/>
      <c r="D31" s="419"/>
      <c r="E31" s="419"/>
      <c r="F31" s="419"/>
      <c r="G31" s="419"/>
    </row>
    <row r="32" spans="1:7" ht="15.75">
      <c r="A32" s="419"/>
      <c r="B32" s="419"/>
      <c r="C32" s="419"/>
      <c r="D32" s="419"/>
      <c r="E32" s="419"/>
      <c r="F32" s="419"/>
      <c r="G32" s="419"/>
    </row>
    <row r="33" spans="1:7" ht="15.75">
      <c r="A33" s="426"/>
      <c r="B33" s="419"/>
      <c r="C33" s="419"/>
      <c r="D33" s="419"/>
      <c r="E33" s="419"/>
      <c r="F33" s="419"/>
      <c r="G33" s="419"/>
    </row>
    <row r="34" spans="1:7" ht="15.75">
      <c r="A34" s="426"/>
      <c r="B34" s="419"/>
      <c r="C34" s="419"/>
      <c r="D34" s="419"/>
      <c r="E34" s="419"/>
      <c r="F34" s="419"/>
      <c r="G34" s="419"/>
    </row>
    <row r="35" spans="1:7" ht="15.75">
      <c r="A35" s="426"/>
      <c r="B35" s="419"/>
      <c r="C35" s="419"/>
      <c r="D35" s="419"/>
      <c r="E35" s="419"/>
      <c r="F35" s="419"/>
      <c r="G35" s="419"/>
    </row>
  </sheetData>
  <sheetProtection/>
  <mergeCells count="3">
    <mergeCell ref="A6:V6"/>
    <mergeCell ref="A7:V7"/>
    <mergeCell ref="A8:V8"/>
  </mergeCells>
  <printOptions/>
  <pageMargins left="0.7086614173228347" right="0.1968503937007874" top="0.90551181102362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7"/>
  <sheetViews>
    <sheetView zoomScalePageLayoutView="0" workbookViewId="0" topLeftCell="A10">
      <selection activeCell="B26" sqref="B26:B29"/>
    </sheetView>
  </sheetViews>
  <sheetFormatPr defaultColWidth="9.140625" defaultRowHeight="12.75"/>
  <cols>
    <col min="1" max="1" width="11.140625" style="169" customWidth="1"/>
    <col min="2" max="2" width="70.28125" style="14" customWidth="1"/>
    <col min="3" max="3" width="20.00390625" style="14" customWidth="1"/>
    <col min="4" max="4" width="45.421875" style="14" customWidth="1"/>
    <col min="5" max="16384" width="9.140625" style="14" customWidth="1"/>
  </cols>
  <sheetData>
    <row r="1" ht="4.5" customHeight="1"/>
    <row r="2" spans="1:6" ht="49.5" customHeight="1">
      <c r="A2" s="554" t="s">
        <v>497</v>
      </c>
      <c r="B2" s="554"/>
      <c r="C2" s="554"/>
      <c r="D2" s="554"/>
      <c r="E2" s="13"/>
      <c r="F2" s="13"/>
    </row>
    <row r="3" spans="1:6" ht="10.5" customHeight="1">
      <c r="A3" s="159"/>
      <c r="B3" s="17"/>
      <c r="C3" s="17"/>
      <c r="D3" s="17"/>
      <c r="E3" s="13"/>
      <c r="F3" s="13"/>
    </row>
    <row r="4" spans="1:6" s="171" customFormat="1" ht="39" customHeight="1">
      <c r="A4" s="181" t="s">
        <v>1055</v>
      </c>
      <c r="B4" s="177" t="s">
        <v>78</v>
      </c>
      <c r="C4" s="178" t="s">
        <v>98</v>
      </c>
      <c r="D4" s="177" t="s">
        <v>79</v>
      </c>
      <c r="E4" s="170"/>
      <c r="F4" s="170"/>
    </row>
    <row r="5" spans="1:6" s="260" customFormat="1" ht="10.5" customHeight="1">
      <c r="A5" s="257">
        <v>1</v>
      </c>
      <c r="B5" s="258">
        <v>2</v>
      </c>
      <c r="C5" s="258">
        <v>3</v>
      </c>
      <c r="D5" s="258">
        <v>4</v>
      </c>
      <c r="E5" s="259"/>
      <c r="F5" s="259"/>
    </row>
    <row r="6" spans="1:6" ht="20.25" customHeight="1" hidden="1">
      <c r="A6" s="31" t="s">
        <v>152</v>
      </c>
      <c r="B6" s="179" t="s">
        <v>1013</v>
      </c>
      <c r="C6" s="182">
        <f>C11+C8</f>
        <v>1911.2999999999997</v>
      </c>
      <c r="D6" s="358" t="s">
        <v>652</v>
      </c>
      <c r="E6" s="13"/>
      <c r="F6" s="13"/>
    </row>
    <row r="7" spans="1:6" ht="20.25" customHeight="1">
      <c r="A7" s="31" t="s">
        <v>152</v>
      </c>
      <c r="B7" s="179" t="s">
        <v>1034</v>
      </c>
      <c r="C7" s="449">
        <f>SUM(C8+C11+C14+C16+C18)</f>
        <v>2567.7</v>
      </c>
      <c r="D7" s="391"/>
      <c r="E7" s="13"/>
      <c r="F7" s="13"/>
    </row>
    <row r="8" spans="1:6" ht="20.25" customHeight="1">
      <c r="A8" s="31" t="s">
        <v>1053</v>
      </c>
      <c r="B8" s="179" t="s">
        <v>894</v>
      </c>
      <c r="C8" s="449">
        <f>SUM(C9:C10)</f>
        <v>192.10000000000002</v>
      </c>
      <c r="D8" s="431"/>
      <c r="E8" s="13"/>
      <c r="F8" s="13"/>
    </row>
    <row r="9" spans="1:6" ht="20.25" customHeight="1">
      <c r="A9" s="30" t="s">
        <v>1053</v>
      </c>
      <c r="B9" s="180" t="s">
        <v>895</v>
      </c>
      <c r="C9" s="450">
        <v>724.2</v>
      </c>
      <c r="D9" s="431"/>
      <c r="E9" s="13"/>
      <c r="F9" s="13"/>
    </row>
    <row r="10" spans="1:6" ht="20.25" customHeight="1">
      <c r="A10" s="30" t="s">
        <v>1053</v>
      </c>
      <c r="B10" s="180" t="s">
        <v>895</v>
      </c>
      <c r="C10" s="450">
        <v>-532.1</v>
      </c>
      <c r="D10" s="555" t="s">
        <v>652</v>
      </c>
      <c r="E10" s="13"/>
      <c r="F10" s="13"/>
    </row>
    <row r="11" spans="1:6" ht="20.25" customHeight="1">
      <c r="A11" s="31" t="s">
        <v>1054</v>
      </c>
      <c r="B11" s="179" t="s">
        <v>896</v>
      </c>
      <c r="C11" s="449">
        <f>SUM(C12:C13)</f>
        <v>1719.1999999999998</v>
      </c>
      <c r="D11" s="556"/>
      <c r="E11" s="13"/>
      <c r="F11" s="13"/>
    </row>
    <row r="12" spans="1:6" ht="20.25" customHeight="1">
      <c r="A12" s="30" t="s">
        <v>1054</v>
      </c>
      <c r="B12" s="180" t="s">
        <v>11</v>
      </c>
      <c r="C12" s="450">
        <v>512.1</v>
      </c>
      <c r="D12" s="565"/>
      <c r="E12" s="13"/>
      <c r="F12" s="13"/>
    </row>
    <row r="13" spans="1:6" ht="30" customHeight="1">
      <c r="A13" s="30" t="s">
        <v>1054</v>
      </c>
      <c r="B13" s="180" t="s">
        <v>743</v>
      </c>
      <c r="C13" s="450">
        <v>1207.1</v>
      </c>
      <c r="D13" s="445" t="s">
        <v>744</v>
      </c>
      <c r="E13" s="13"/>
      <c r="F13" s="13"/>
    </row>
    <row r="14" spans="1:6" ht="20.25" customHeight="1">
      <c r="A14" s="31" t="s">
        <v>636</v>
      </c>
      <c r="B14" s="179" t="s">
        <v>855</v>
      </c>
      <c r="C14" s="449">
        <f>SUM(C15)</f>
        <v>483.3</v>
      </c>
      <c r="D14" s="391"/>
      <c r="E14" s="13"/>
      <c r="F14" s="13"/>
    </row>
    <row r="15" spans="1:7" ht="48" customHeight="1">
      <c r="A15" s="30" t="s">
        <v>636</v>
      </c>
      <c r="B15" s="180" t="s">
        <v>654</v>
      </c>
      <c r="C15" s="450">
        <v>483.3</v>
      </c>
      <c r="D15" s="445" t="s">
        <v>112</v>
      </c>
      <c r="E15" s="13"/>
      <c r="F15" s="13"/>
      <c r="G15" s="564"/>
    </row>
    <row r="16" spans="1:7" s="171" customFormat="1" ht="37.5" customHeight="1">
      <c r="A16" s="31" t="s">
        <v>738</v>
      </c>
      <c r="B16" s="179" t="s">
        <v>860</v>
      </c>
      <c r="C16" s="449">
        <v>173.5</v>
      </c>
      <c r="D16" s="455"/>
      <c r="E16" s="170"/>
      <c r="F16" s="170"/>
      <c r="G16" s="551"/>
    </row>
    <row r="17" spans="1:7" ht="36" customHeight="1">
      <c r="A17" s="30" t="s">
        <v>738</v>
      </c>
      <c r="B17" s="180" t="s">
        <v>740</v>
      </c>
      <c r="C17" s="450">
        <v>173.5</v>
      </c>
      <c r="D17" s="445" t="s">
        <v>739</v>
      </c>
      <c r="E17" s="13"/>
      <c r="F17" s="13"/>
      <c r="G17" s="551"/>
    </row>
    <row r="18" spans="1:7" ht="20.25" customHeight="1">
      <c r="A18" s="31" t="s">
        <v>1054</v>
      </c>
      <c r="B18" s="179" t="s">
        <v>896</v>
      </c>
      <c r="C18" s="451">
        <f>SUM(C21)</f>
        <v>-0.4</v>
      </c>
      <c r="D18" s="431"/>
      <c r="E18" s="13"/>
      <c r="F18" s="13"/>
      <c r="G18" s="552"/>
    </row>
    <row r="19" spans="1:7" s="171" customFormat="1" ht="21" customHeight="1" hidden="1">
      <c r="A19" s="31" t="s">
        <v>153</v>
      </c>
      <c r="B19" s="179" t="s">
        <v>1046</v>
      </c>
      <c r="C19" s="449">
        <f>SUM(C20)</f>
        <v>0</v>
      </c>
      <c r="D19" s="549" t="s">
        <v>230</v>
      </c>
      <c r="E19" s="170"/>
      <c r="F19" s="170"/>
      <c r="G19" s="552"/>
    </row>
    <row r="20" spans="1:7" ht="21" customHeight="1" hidden="1">
      <c r="A20" s="30" t="s">
        <v>154</v>
      </c>
      <c r="B20" s="180" t="s">
        <v>229</v>
      </c>
      <c r="C20" s="450"/>
      <c r="D20" s="549"/>
      <c r="E20" s="13"/>
      <c r="F20" s="13"/>
      <c r="G20" s="552"/>
    </row>
    <row r="21" spans="1:7" ht="50.25" customHeight="1">
      <c r="A21" s="30" t="s">
        <v>1054</v>
      </c>
      <c r="B21" s="180" t="s">
        <v>44</v>
      </c>
      <c r="C21" s="450">
        <v>-0.4</v>
      </c>
      <c r="D21" s="442" t="s">
        <v>45</v>
      </c>
      <c r="E21" s="13"/>
      <c r="F21" s="13"/>
      <c r="G21" s="552"/>
    </row>
    <row r="22" spans="1:7" s="171" customFormat="1" ht="21" customHeight="1">
      <c r="A22" s="31" t="s">
        <v>792</v>
      </c>
      <c r="B22" s="208" t="s">
        <v>521</v>
      </c>
      <c r="C22" s="449">
        <f>SUM(C23:C25)</f>
        <v>7972.9</v>
      </c>
      <c r="D22" s="360"/>
      <c r="E22" s="170"/>
      <c r="F22" s="170"/>
      <c r="G22" s="553"/>
    </row>
    <row r="23" spans="1:6" s="171" customFormat="1" ht="30.75" customHeight="1">
      <c r="A23" s="30" t="s">
        <v>792</v>
      </c>
      <c r="B23" s="180" t="s">
        <v>790</v>
      </c>
      <c r="C23" s="450">
        <v>7980</v>
      </c>
      <c r="D23" s="358" t="s">
        <v>133</v>
      </c>
      <c r="E23" s="170"/>
      <c r="F23" s="170"/>
    </row>
    <row r="24" spans="1:6" ht="28.5" customHeight="1">
      <c r="A24" s="30" t="s">
        <v>792</v>
      </c>
      <c r="B24" s="196" t="s">
        <v>979</v>
      </c>
      <c r="C24" s="450">
        <v>-7.5</v>
      </c>
      <c r="D24" s="358" t="s">
        <v>978</v>
      </c>
      <c r="E24" s="13"/>
      <c r="F24" s="13"/>
    </row>
    <row r="25" spans="1:6" ht="45.75" customHeight="1">
      <c r="A25" s="30" t="s">
        <v>792</v>
      </c>
      <c r="B25" s="180" t="s">
        <v>44</v>
      </c>
      <c r="C25" s="450">
        <v>0.4</v>
      </c>
      <c r="D25" s="442" t="s">
        <v>45</v>
      </c>
      <c r="E25" s="13"/>
      <c r="F25" s="13"/>
    </row>
    <row r="26" spans="1:6" s="444" customFormat="1" ht="24" customHeight="1">
      <c r="A26" s="31" t="s">
        <v>728</v>
      </c>
      <c r="B26" s="179" t="s">
        <v>756</v>
      </c>
      <c r="C26" s="452">
        <f>SUM(C27:C28)</f>
        <v>-5276.7</v>
      </c>
      <c r="D26" s="443"/>
      <c r="E26" s="170"/>
      <c r="F26" s="170"/>
    </row>
    <row r="27" spans="1:6" s="444" customFormat="1" ht="40.5" customHeight="1">
      <c r="A27" s="30" t="s">
        <v>728</v>
      </c>
      <c r="B27" s="180" t="s">
        <v>771</v>
      </c>
      <c r="C27" s="456">
        <v>-5800</v>
      </c>
      <c r="D27" s="442" t="s">
        <v>745</v>
      </c>
      <c r="E27" s="170"/>
      <c r="F27" s="170"/>
    </row>
    <row r="28" spans="1:6" ht="80.25" customHeight="1">
      <c r="A28" s="30" t="s">
        <v>728</v>
      </c>
      <c r="B28" s="180" t="s">
        <v>46</v>
      </c>
      <c r="C28" s="450">
        <v>523.3</v>
      </c>
      <c r="D28" s="442" t="s">
        <v>737</v>
      </c>
      <c r="E28" s="13"/>
      <c r="F28" s="13"/>
    </row>
    <row r="29" spans="1:6" s="171" customFormat="1" ht="28.5" customHeight="1">
      <c r="A29" s="31" t="s">
        <v>156</v>
      </c>
      <c r="B29" s="252" t="s">
        <v>758</v>
      </c>
      <c r="C29" s="449">
        <f>SUM(C30:C32)</f>
        <v>-5348.5</v>
      </c>
      <c r="D29" s="360"/>
      <c r="E29" s="170"/>
      <c r="F29" s="170"/>
    </row>
    <row r="30" spans="1:6" s="171" customFormat="1" ht="28.5" customHeight="1">
      <c r="A30" s="30" t="s">
        <v>156</v>
      </c>
      <c r="B30" s="180" t="s">
        <v>790</v>
      </c>
      <c r="C30" s="450">
        <v>-7980</v>
      </c>
      <c r="D30" s="358" t="s">
        <v>133</v>
      </c>
      <c r="E30" s="170"/>
      <c r="F30" s="170"/>
    </row>
    <row r="31" spans="1:6" s="171" customFormat="1" ht="94.5" customHeight="1">
      <c r="A31" s="30" t="s">
        <v>156</v>
      </c>
      <c r="B31" s="180" t="s">
        <v>401</v>
      </c>
      <c r="C31" s="450">
        <v>2772.7</v>
      </c>
      <c r="D31" s="358" t="s">
        <v>736</v>
      </c>
      <c r="E31" s="170"/>
      <c r="F31" s="170"/>
    </row>
    <row r="32" spans="1:6" ht="28.5" customHeight="1">
      <c r="A32" s="30" t="s">
        <v>156</v>
      </c>
      <c r="B32" s="196" t="s">
        <v>979</v>
      </c>
      <c r="C32" s="450">
        <v>-141.2</v>
      </c>
      <c r="D32" s="358" t="s">
        <v>978</v>
      </c>
      <c r="E32" s="13"/>
      <c r="F32" s="13"/>
    </row>
    <row r="33" spans="1:6" s="171" customFormat="1" ht="28.5" customHeight="1" hidden="1">
      <c r="A33" s="31" t="s">
        <v>960</v>
      </c>
      <c r="B33" s="252" t="s">
        <v>901</v>
      </c>
      <c r="C33" s="449">
        <f>SUM(C34)</f>
        <v>0</v>
      </c>
      <c r="D33" s="360"/>
      <c r="E33" s="170"/>
      <c r="F33" s="170"/>
    </row>
    <row r="34" spans="1:6" ht="28.5" customHeight="1" hidden="1">
      <c r="A34" s="30" t="s">
        <v>960</v>
      </c>
      <c r="B34" s="180" t="s">
        <v>902</v>
      </c>
      <c r="C34" s="450"/>
      <c r="D34" s="358" t="s">
        <v>866</v>
      </c>
      <c r="E34" s="13"/>
      <c r="F34" s="13"/>
    </row>
    <row r="35" spans="1:6" ht="20.25" customHeight="1">
      <c r="A35" s="31" t="s">
        <v>514</v>
      </c>
      <c r="B35" s="179" t="s">
        <v>904</v>
      </c>
      <c r="C35" s="449">
        <f>SUM(C36+C50)</f>
        <v>6346.8</v>
      </c>
      <c r="D35" s="239"/>
      <c r="E35" s="13"/>
      <c r="F35" s="13"/>
    </row>
    <row r="36" spans="1:6" ht="20.25" customHeight="1">
      <c r="A36" s="31" t="s">
        <v>1087</v>
      </c>
      <c r="B36" s="179" t="s">
        <v>905</v>
      </c>
      <c r="C36" s="449">
        <f>SUM(C37:C49)</f>
        <v>-4312.8</v>
      </c>
      <c r="D36" s="558" t="s">
        <v>369</v>
      </c>
      <c r="E36" s="13"/>
      <c r="F36" s="13"/>
    </row>
    <row r="37" spans="1:6" s="4" customFormat="1" ht="20.25" customHeight="1">
      <c r="A37" s="30" t="s">
        <v>1087</v>
      </c>
      <c r="B37" s="361" t="s">
        <v>416</v>
      </c>
      <c r="C37" s="453">
        <v>-1000</v>
      </c>
      <c r="D37" s="559"/>
      <c r="E37" s="17"/>
      <c r="F37" s="17"/>
    </row>
    <row r="38" spans="1:6" s="4" customFormat="1" ht="20.25" customHeight="1">
      <c r="A38" s="30" t="s">
        <v>1087</v>
      </c>
      <c r="B38" s="361" t="s">
        <v>417</v>
      </c>
      <c r="C38" s="453">
        <v>-345</v>
      </c>
      <c r="D38" s="559"/>
      <c r="E38" s="17"/>
      <c r="F38" s="17"/>
    </row>
    <row r="39" spans="1:6" s="4" customFormat="1" ht="20.25" customHeight="1">
      <c r="A39" s="30" t="s">
        <v>1087</v>
      </c>
      <c r="B39" s="361" t="s">
        <v>418</v>
      </c>
      <c r="C39" s="453">
        <v>-246.2</v>
      </c>
      <c r="D39" s="559"/>
      <c r="E39" s="17"/>
      <c r="F39" s="17"/>
    </row>
    <row r="40" spans="1:6" s="4" customFormat="1" ht="20.25" customHeight="1">
      <c r="A40" s="30" t="s">
        <v>1087</v>
      </c>
      <c r="B40" s="361" t="s">
        <v>419</v>
      </c>
      <c r="C40" s="453">
        <v>-422</v>
      </c>
      <c r="D40" s="559"/>
      <c r="E40" s="17"/>
      <c r="F40" s="17"/>
    </row>
    <row r="41" spans="1:6" s="4" customFormat="1" ht="20.25" customHeight="1">
      <c r="A41" s="30" t="s">
        <v>1087</v>
      </c>
      <c r="B41" s="361" t="s">
        <v>420</v>
      </c>
      <c r="C41" s="453">
        <v>-70</v>
      </c>
      <c r="D41" s="559"/>
      <c r="E41" s="17"/>
      <c r="F41" s="17"/>
    </row>
    <row r="42" spans="1:6" s="4" customFormat="1" ht="20.25" customHeight="1">
      <c r="A42" s="30" t="s">
        <v>1087</v>
      </c>
      <c r="B42" s="361" t="s">
        <v>421</v>
      </c>
      <c r="C42" s="453">
        <v>-484</v>
      </c>
      <c r="D42" s="559"/>
      <c r="E42" s="17"/>
      <c r="F42" s="17"/>
    </row>
    <row r="43" spans="1:6" s="4" customFormat="1" ht="20.25" customHeight="1">
      <c r="A43" s="30" t="s">
        <v>1087</v>
      </c>
      <c r="B43" s="361" t="s">
        <v>422</v>
      </c>
      <c r="C43" s="453">
        <v>-196</v>
      </c>
      <c r="D43" s="559"/>
      <c r="E43" s="17"/>
      <c r="F43" s="17"/>
    </row>
    <row r="44" spans="1:6" s="4" customFormat="1" ht="20.25" customHeight="1">
      <c r="A44" s="30" t="s">
        <v>1087</v>
      </c>
      <c r="B44" s="361" t="s">
        <v>423</v>
      </c>
      <c r="C44" s="453">
        <v>-350</v>
      </c>
      <c r="D44" s="559"/>
      <c r="E44" s="17"/>
      <c r="F44" s="17"/>
    </row>
    <row r="45" spans="1:6" s="4" customFormat="1" ht="20.25" customHeight="1">
      <c r="A45" s="30" t="s">
        <v>1087</v>
      </c>
      <c r="B45" s="361" t="s">
        <v>906</v>
      </c>
      <c r="C45" s="453">
        <v>-270</v>
      </c>
      <c r="D45" s="559"/>
      <c r="E45" s="17"/>
      <c r="F45" s="17"/>
    </row>
    <row r="46" spans="1:6" s="4" customFormat="1" ht="20.25" customHeight="1">
      <c r="A46" s="30" t="s">
        <v>1087</v>
      </c>
      <c r="B46" s="361" t="s">
        <v>424</v>
      </c>
      <c r="C46" s="453">
        <v>-132.8</v>
      </c>
      <c r="D46" s="559"/>
      <c r="E46" s="17"/>
      <c r="F46" s="17"/>
    </row>
    <row r="47" spans="1:6" s="4" customFormat="1" ht="20.25" customHeight="1">
      <c r="A47" s="30" t="s">
        <v>1087</v>
      </c>
      <c r="B47" s="361" t="s">
        <v>425</v>
      </c>
      <c r="C47" s="453">
        <v>-587</v>
      </c>
      <c r="D47" s="559"/>
      <c r="E47" s="17"/>
      <c r="F47" s="17"/>
    </row>
    <row r="48" spans="1:6" s="4" customFormat="1" ht="20.25" customHeight="1">
      <c r="A48" s="30" t="s">
        <v>1087</v>
      </c>
      <c r="B48" s="361" t="s">
        <v>426</v>
      </c>
      <c r="C48" s="453">
        <v>-294</v>
      </c>
      <c r="D48" s="560"/>
      <c r="E48" s="17"/>
      <c r="F48" s="17"/>
    </row>
    <row r="49" spans="1:6" ht="27.75" customHeight="1">
      <c r="A49" s="30" t="s">
        <v>1087</v>
      </c>
      <c r="B49" s="196" t="s">
        <v>979</v>
      </c>
      <c r="C49" s="450">
        <v>84.2</v>
      </c>
      <c r="D49" s="193" t="s">
        <v>978</v>
      </c>
      <c r="E49" s="13"/>
      <c r="F49" s="13"/>
    </row>
    <row r="50" spans="1:6" s="171" customFormat="1" ht="22.5" customHeight="1">
      <c r="A50" s="31" t="s">
        <v>209</v>
      </c>
      <c r="B50" s="179" t="s">
        <v>512</v>
      </c>
      <c r="C50" s="449">
        <f>SUM(C51+C52+C53+C54+C55+C56+C57+C72)</f>
        <v>10659.6</v>
      </c>
      <c r="D50" s="240"/>
      <c r="E50" s="170"/>
      <c r="F50" s="170"/>
    </row>
    <row r="51" spans="1:6" ht="30" customHeight="1">
      <c r="A51" s="30" t="s">
        <v>209</v>
      </c>
      <c r="B51" s="180" t="s">
        <v>818</v>
      </c>
      <c r="C51" s="450">
        <v>-284.8</v>
      </c>
      <c r="D51" s="239" t="s">
        <v>650</v>
      </c>
      <c r="E51" s="13"/>
      <c r="F51" s="13"/>
    </row>
    <row r="52" spans="1:6" ht="30" customHeight="1">
      <c r="A52" s="30" t="s">
        <v>209</v>
      </c>
      <c r="B52" s="180" t="s">
        <v>819</v>
      </c>
      <c r="C52" s="450">
        <v>68.3</v>
      </c>
      <c r="D52" s="239" t="s">
        <v>865</v>
      </c>
      <c r="E52" s="13"/>
      <c r="F52" s="13"/>
    </row>
    <row r="53" spans="1:6" ht="30" customHeight="1">
      <c r="A53" s="30" t="s">
        <v>209</v>
      </c>
      <c r="B53" s="180" t="s">
        <v>820</v>
      </c>
      <c r="C53" s="450">
        <v>-47.3</v>
      </c>
      <c r="D53" s="239" t="s">
        <v>966</v>
      </c>
      <c r="E53" s="13"/>
      <c r="F53" s="13"/>
    </row>
    <row r="54" spans="1:6" ht="30" customHeight="1">
      <c r="A54" s="30" t="s">
        <v>209</v>
      </c>
      <c r="B54" s="180" t="s">
        <v>385</v>
      </c>
      <c r="C54" s="450">
        <v>1098.1</v>
      </c>
      <c r="D54" s="239" t="s">
        <v>370</v>
      </c>
      <c r="E54" s="13"/>
      <c r="F54" s="13"/>
    </row>
    <row r="55" spans="1:6" ht="30" customHeight="1">
      <c r="A55" s="30" t="s">
        <v>209</v>
      </c>
      <c r="B55" s="180" t="s">
        <v>1138</v>
      </c>
      <c r="C55" s="450">
        <v>167.8</v>
      </c>
      <c r="D55" s="239" t="s">
        <v>651</v>
      </c>
      <c r="E55" s="13"/>
      <c r="F55" s="13"/>
    </row>
    <row r="56" spans="1:6" ht="30" customHeight="1">
      <c r="A56" s="30" t="s">
        <v>209</v>
      </c>
      <c r="B56" s="180" t="s">
        <v>632</v>
      </c>
      <c r="C56" s="450">
        <v>-242.5</v>
      </c>
      <c r="D56" s="566" t="s">
        <v>362</v>
      </c>
      <c r="E56" s="13"/>
      <c r="F56" s="13"/>
    </row>
    <row r="57" spans="1:6" ht="30" customHeight="1">
      <c r="A57" s="30" t="s">
        <v>209</v>
      </c>
      <c r="B57" s="180" t="s">
        <v>633</v>
      </c>
      <c r="C57" s="450">
        <v>-100</v>
      </c>
      <c r="D57" s="567"/>
      <c r="E57" s="13"/>
      <c r="F57" s="13"/>
    </row>
    <row r="58" spans="1:6" ht="21.75" customHeight="1" hidden="1">
      <c r="A58" s="30" t="s">
        <v>209</v>
      </c>
      <c r="B58" s="180" t="s">
        <v>1147</v>
      </c>
      <c r="C58" s="450"/>
      <c r="D58" s="238"/>
      <c r="E58" s="13"/>
      <c r="F58" s="13"/>
    </row>
    <row r="59" spans="1:6" ht="36.75" customHeight="1" hidden="1">
      <c r="A59" s="30" t="s">
        <v>209</v>
      </c>
      <c r="B59" s="180" t="s">
        <v>583</v>
      </c>
      <c r="C59" s="450"/>
      <c r="D59" s="262" t="s">
        <v>1140</v>
      </c>
      <c r="E59" s="13"/>
      <c r="F59" s="13"/>
    </row>
    <row r="60" spans="1:6" s="171" customFormat="1" ht="21.75" customHeight="1" hidden="1">
      <c r="A60" s="31" t="s">
        <v>984</v>
      </c>
      <c r="B60" s="179" t="s">
        <v>1156</v>
      </c>
      <c r="C60" s="449">
        <f>SUM(C61:C71)</f>
        <v>0</v>
      </c>
      <c r="D60" s="242"/>
      <c r="E60" s="170"/>
      <c r="F60" s="170"/>
    </row>
    <row r="61" spans="1:6" ht="21.75" customHeight="1" hidden="1">
      <c r="A61" s="30" t="s">
        <v>984</v>
      </c>
      <c r="B61" s="180" t="s">
        <v>1152</v>
      </c>
      <c r="C61" s="450"/>
      <c r="D61" s="564" t="s">
        <v>1158</v>
      </c>
      <c r="E61" s="13"/>
      <c r="F61" s="13"/>
    </row>
    <row r="62" spans="1:6" ht="21.75" customHeight="1" hidden="1">
      <c r="A62" s="30" t="s">
        <v>984</v>
      </c>
      <c r="B62" s="180" t="s">
        <v>1153</v>
      </c>
      <c r="C62" s="450"/>
      <c r="D62" s="551"/>
      <c r="E62" s="13"/>
      <c r="F62" s="13"/>
    </row>
    <row r="63" spans="1:6" ht="19.5" customHeight="1" hidden="1">
      <c r="A63" s="30" t="s">
        <v>984</v>
      </c>
      <c r="B63" s="180" t="s">
        <v>1155</v>
      </c>
      <c r="C63" s="450"/>
      <c r="D63" s="551"/>
      <c r="E63" s="13"/>
      <c r="F63" s="13"/>
    </row>
    <row r="64" spans="1:6" ht="20.25" customHeight="1" hidden="1">
      <c r="A64" s="30" t="s">
        <v>984</v>
      </c>
      <c r="B64" s="180" t="s">
        <v>382</v>
      </c>
      <c r="C64" s="450"/>
      <c r="D64" s="551"/>
      <c r="E64" s="13"/>
      <c r="F64" s="13"/>
    </row>
    <row r="65" spans="1:6" ht="21" customHeight="1" hidden="1">
      <c r="A65" s="30" t="s">
        <v>984</v>
      </c>
      <c r="B65" s="180" t="s">
        <v>383</v>
      </c>
      <c r="C65" s="450"/>
      <c r="D65" s="551"/>
      <c r="E65" s="13"/>
      <c r="F65" s="13"/>
    </row>
    <row r="66" spans="1:6" ht="22.5" customHeight="1" hidden="1">
      <c r="A66" s="30" t="s">
        <v>984</v>
      </c>
      <c r="B66" s="180" t="s">
        <v>384</v>
      </c>
      <c r="C66" s="450"/>
      <c r="D66" s="551"/>
      <c r="E66" s="13"/>
      <c r="F66" s="13"/>
    </row>
    <row r="67" spans="1:6" ht="22.5" customHeight="1" hidden="1">
      <c r="A67" s="30" t="s">
        <v>984</v>
      </c>
      <c r="B67" s="180" t="s">
        <v>818</v>
      </c>
      <c r="C67" s="450"/>
      <c r="D67" s="551"/>
      <c r="E67" s="13"/>
      <c r="F67" s="13"/>
    </row>
    <row r="68" spans="1:6" ht="25.5" customHeight="1" hidden="1">
      <c r="A68" s="30" t="s">
        <v>984</v>
      </c>
      <c r="B68" s="185" t="s">
        <v>1154</v>
      </c>
      <c r="C68" s="451"/>
      <c r="D68" s="551"/>
      <c r="E68" s="13"/>
      <c r="F68" s="13"/>
    </row>
    <row r="69" spans="1:6" ht="25.5" customHeight="1" hidden="1">
      <c r="A69" s="30" t="s">
        <v>984</v>
      </c>
      <c r="B69" s="185" t="s">
        <v>820</v>
      </c>
      <c r="C69" s="451"/>
      <c r="D69" s="551"/>
      <c r="E69" s="13"/>
      <c r="F69" s="13"/>
    </row>
    <row r="70" spans="1:6" ht="25.5" customHeight="1" hidden="1">
      <c r="A70" s="30" t="s">
        <v>984</v>
      </c>
      <c r="B70" s="185" t="s">
        <v>520</v>
      </c>
      <c r="C70" s="451"/>
      <c r="D70" s="551"/>
      <c r="E70" s="13"/>
      <c r="F70" s="13"/>
    </row>
    <row r="71" spans="1:6" ht="22.5" customHeight="1" hidden="1">
      <c r="A71" s="30" t="s">
        <v>984</v>
      </c>
      <c r="B71" s="185" t="s">
        <v>386</v>
      </c>
      <c r="C71" s="451"/>
      <c r="D71" s="557"/>
      <c r="E71" s="13"/>
      <c r="F71" s="13"/>
    </row>
    <row r="72" spans="1:6" ht="37.5" customHeight="1">
      <c r="A72" s="30" t="s">
        <v>691</v>
      </c>
      <c r="B72" s="441" t="s">
        <v>692</v>
      </c>
      <c r="C72" s="451">
        <v>10000</v>
      </c>
      <c r="D72" s="357"/>
      <c r="E72" s="13"/>
      <c r="F72" s="13"/>
    </row>
    <row r="73" spans="1:6" s="171" customFormat="1" ht="21" customHeight="1">
      <c r="A73" s="31" t="s">
        <v>515</v>
      </c>
      <c r="B73" s="179" t="s">
        <v>309</v>
      </c>
      <c r="C73" s="449">
        <f>SUM(C74:C82)</f>
        <v>0</v>
      </c>
      <c r="D73" s="363"/>
      <c r="E73" s="170"/>
      <c r="F73" s="170"/>
    </row>
    <row r="74" spans="1:6" ht="18" customHeight="1">
      <c r="A74" s="30" t="s">
        <v>515</v>
      </c>
      <c r="B74" s="180" t="s">
        <v>384</v>
      </c>
      <c r="C74" s="450">
        <v>-865</v>
      </c>
      <c r="D74" s="551" t="s">
        <v>372</v>
      </c>
      <c r="E74" s="13"/>
      <c r="F74" s="13"/>
    </row>
    <row r="75" spans="1:6" ht="17.25" customHeight="1">
      <c r="A75" s="30" t="s">
        <v>515</v>
      </c>
      <c r="B75" s="180" t="s">
        <v>158</v>
      </c>
      <c r="C75" s="450">
        <v>165</v>
      </c>
      <c r="D75" s="551"/>
      <c r="E75" s="13"/>
      <c r="F75" s="13"/>
    </row>
    <row r="76" spans="1:6" ht="16.5" customHeight="1">
      <c r="A76" s="30" t="s">
        <v>515</v>
      </c>
      <c r="B76" s="180" t="s">
        <v>818</v>
      </c>
      <c r="C76" s="450">
        <v>100</v>
      </c>
      <c r="D76" s="551"/>
      <c r="E76" s="13"/>
      <c r="F76" s="13"/>
    </row>
    <row r="77" spans="1:6" ht="15" customHeight="1">
      <c r="A77" s="30" t="s">
        <v>515</v>
      </c>
      <c r="B77" s="180" t="s">
        <v>819</v>
      </c>
      <c r="C77" s="450">
        <v>100</v>
      </c>
      <c r="D77" s="551"/>
      <c r="E77" s="13"/>
      <c r="F77" s="13"/>
    </row>
    <row r="78" spans="1:6" ht="15.75" customHeight="1">
      <c r="A78" s="30" t="s">
        <v>515</v>
      </c>
      <c r="B78" s="180" t="s">
        <v>385</v>
      </c>
      <c r="C78" s="450">
        <v>100</v>
      </c>
      <c r="D78" s="551"/>
      <c r="E78" s="13"/>
      <c r="F78" s="13"/>
    </row>
    <row r="79" spans="1:6" ht="15.75" customHeight="1">
      <c r="A79" s="30" t="s">
        <v>515</v>
      </c>
      <c r="B79" s="180" t="s">
        <v>965</v>
      </c>
      <c r="C79" s="450">
        <v>100</v>
      </c>
      <c r="D79" s="551"/>
      <c r="E79" s="13"/>
      <c r="F79" s="13"/>
    </row>
    <row r="80" spans="1:6" ht="15.75" customHeight="1">
      <c r="A80" s="30" t="s">
        <v>515</v>
      </c>
      <c r="B80" s="180" t="s">
        <v>820</v>
      </c>
      <c r="C80" s="450">
        <v>100</v>
      </c>
      <c r="D80" s="551"/>
      <c r="E80" s="13"/>
      <c r="F80" s="13"/>
    </row>
    <row r="81" spans="1:6" ht="15.75" customHeight="1">
      <c r="A81" s="30" t="s">
        <v>515</v>
      </c>
      <c r="B81" s="180" t="s">
        <v>1138</v>
      </c>
      <c r="C81" s="450">
        <v>100</v>
      </c>
      <c r="D81" s="551"/>
      <c r="E81" s="13"/>
      <c r="F81" s="13"/>
    </row>
    <row r="82" spans="1:6" ht="15.75" customHeight="1">
      <c r="A82" s="30" t="s">
        <v>515</v>
      </c>
      <c r="B82" s="180" t="s">
        <v>964</v>
      </c>
      <c r="C82" s="450">
        <v>100</v>
      </c>
      <c r="D82" s="557"/>
      <c r="E82" s="13"/>
      <c r="F82" s="13"/>
    </row>
    <row r="83" spans="1:6" s="171" customFormat="1" ht="21" customHeight="1">
      <c r="A83" s="31" t="s">
        <v>653</v>
      </c>
      <c r="B83" s="179" t="s">
        <v>975</v>
      </c>
      <c r="C83" s="449">
        <f>SUM(C84:C85)</f>
        <v>515.6</v>
      </c>
      <c r="D83" s="446"/>
      <c r="F83" s="170"/>
    </row>
    <row r="84" spans="1:6" ht="30" customHeight="1">
      <c r="A84" s="30" t="s">
        <v>653</v>
      </c>
      <c r="B84" s="180" t="s">
        <v>741</v>
      </c>
      <c r="C84" s="450">
        <v>495.6</v>
      </c>
      <c r="D84" s="185" t="s">
        <v>742</v>
      </c>
      <c r="E84" s="447"/>
      <c r="F84" s="13"/>
    </row>
    <row r="85" spans="1:6" ht="33" customHeight="1">
      <c r="A85" s="30" t="s">
        <v>653</v>
      </c>
      <c r="B85" s="180" t="s">
        <v>654</v>
      </c>
      <c r="C85" s="450">
        <v>20</v>
      </c>
      <c r="D85" s="193" t="s">
        <v>359</v>
      </c>
      <c r="E85" s="448"/>
      <c r="F85" s="13"/>
    </row>
    <row r="86" spans="1:6" s="171" customFormat="1" ht="27" customHeight="1">
      <c r="A86" s="31" t="s">
        <v>657</v>
      </c>
      <c r="B86" s="179" t="s">
        <v>1030</v>
      </c>
      <c r="C86" s="449">
        <f>SUM(C87)</f>
        <v>3297</v>
      </c>
      <c r="D86" s="359"/>
      <c r="E86" s="170"/>
      <c r="F86" s="170"/>
    </row>
    <row r="87" spans="1:6" ht="31.5" customHeight="1">
      <c r="A87" s="30" t="s">
        <v>658</v>
      </c>
      <c r="B87" s="180" t="s">
        <v>383</v>
      </c>
      <c r="C87" s="450">
        <v>3297</v>
      </c>
      <c r="D87" s="359" t="s">
        <v>368</v>
      </c>
      <c r="E87" s="13"/>
      <c r="F87" s="13"/>
    </row>
    <row r="88" spans="1:6" ht="39" customHeight="1" hidden="1">
      <c r="A88" s="30" t="s">
        <v>658</v>
      </c>
      <c r="B88" s="180" t="s">
        <v>977</v>
      </c>
      <c r="C88" s="450"/>
      <c r="D88" s="359" t="s">
        <v>976</v>
      </c>
      <c r="E88" s="13"/>
      <c r="F88" s="13"/>
    </row>
    <row r="89" spans="1:6" ht="39" customHeight="1">
      <c r="A89" s="30" t="s">
        <v>658</v>
      </c>
      <c r="B89" s="196" t="s">
        <v>457</v>
      </c>
      <c r="C89" s="450">
        <v>3.9</v>
      </c>
      <c r="D89" s="362" t="s">
        <v>981</v>
      </c>
      <c r="E89" s="13"/>
      <c r="F89" s="13"/>
    </row>
    <row r="90" spans="1:6" ht="39" customHeight="1">
      <c r="A90" s="30" t="s">
        <v>658</v>
      </c>
      <c r="B90" s="196" t="s">
        <v>458</v>
      </c>
      <c r="C90" s="450">
        <v>-3.9</v>
      </c>
      <c r="D90" s="362" t="s">
        <v>371</v>
      </c>
      <c r="E90" s="13"/>
      <c r="F90" s="13"/>
    </row>
    <row r="91" spans="1:6" s="171" customFormat="1" ht="23.25" customHeight="1">
      <c r="A91" s="31" t="s">
        <v>980</v>
      </c>
      <c r="B91" s="179" t="s">
        <v>176</v>
      </c>
      <c r="C91" s="449">
        <f>SUM(C92)</f>
        <v>64.5</v>
      </c>
      <c r="D91" s="549" t="s">
        <v>978</v>
      </c>
      <c r="E91" s="170"/>
      <c r="F91" s="170"/>
    </row>
    <row r="92" spans="1:6" ht="29.25" customHeight="1">
      <c r="A92" s="30" t="s">
        <v>980</v>
      </c>
      <c r="B92" s="196" t="s">
        <v>979</v>
      </c>
      <c r="C92" s="450">
        <v>64.5</v>
      </c>
      <c r="D92" s="550"/>
      <c r="E92" s="13"/>
      <c r="F92" s="13"/>
    </row>
    <row r="93" spans="1:6" ht="20.25" customHeight="1" hidden="1">
      <c r="A93" s="31" t="s">
        <v>263</v>
      </c>
      <c r="B93" s="179" t="s">
        <v>264</v>
      </c>
      <c r="C93" s="449">
        <f>SUM(C94+C95+C96+C99)</f>
        <v>-139.3</v>
      </c>
      <c r="D93" s="240"/>
      <c r="E93" s="13"/>
      <c r="F93" s="13"/>
    </row>
    <row r="94" spans="1:6" ht="24.75" customHeight="1" hidden="1">
      <c r="A94" s="30" t="s">
        <v>1148</v>
      </c>
      <c r="B94" s="180" t="s">
        <v>1149</v>
      </c>
      <c r="C94" s="450"/>
      <c r="D94" s="564" t="s">
        <v>82</v>
      </c>
      <c r="E94" s="13"/>
      <c r="F94" s="13"/>
    </row>
    <row r="95" spans="1:6" ht="24.75" customHeight="1" hidden="1">
      <c r="A95" s="30" t="s">
        <v>1148</v>
      </c>
      <c r="B95" s="180" t="s">
        <v>1137</v>
      </c>
      <c r="C95" s="450"/>
      <c r="D95" s="557"/>
      <c r="E95" s="13"/>
      <c r="F95" s="13"/>
    </row>
    <row r="96" spans="1:6" ht="21.75" customHeight="1" hidden="1">
      <c r="A96" s="31" t="s">
        <v>578</v>
      </c>
      <c r="B96" s="179" t="s">
        <v>821</v>
      </c>
      <c r="C96" s="449">
        <f>SUM(C97+C98)</f>
        <v>0</v>
      </c>
      <c r="D96" s="564" t="s">
        <v>579</v>
      </c>
      <c r="E96" s="13"/>
      <c r="F96" s="13"/>
    </row>
    <row r="97" spans="1:6" ht="36.75" customHeight="1" hidden="1">
      <c r="A97" s="30" t="s">
        <v>578</v>
      </c>
      <c r="B97" s="180" t="s">
        <v>577</v>
      </c>
      <c r="C97" s="450"/>
      <c r="D97" s="557"/>
      <c r="E97" s="13"/>
      <c r="F97" s="13"/>
    </row>
    <row r="98" spans="1:6" ht="34.5" customHeight="1" hidden="1">
      <c r="A98" s="30" t="s">
        <v>578</v>
      </c>
      <c r="B98" s="180" t="s">
        <v>583</v>
      </c>
      <c r="C98" s="450"/>
      <c r="D98" s="562" t="s">
        <v>634</v>
      </c>
      <c r="E98" s="13"/>
      <c r="F98" s="13"/>
    </row>
    <row r="99" spans="1:6" s="171" customFormat="1" ht="20.25" customHeight="1">
      <c r="A99" s="31" t="s">
        <v>265</v>
      </c>
      <c r="B99" s="179" t="s">
        <v>1160</v>
      </c>
      <c r="C99" s="449">
        <f>SUM(C100)</f>
        <v>-139.3</v>
      </c>
      <c r="D99" s="563"/>
      <c r="E99" s="170"/>
      <c r="F99" s="170"/>
    </row>
    <row r="100" spans="1:6" ht="31.5" customHeight="1">
      <c r="A100" s="30" t="s">
        <v>265</v>
      </c>
      <c r="B100" s="180" t="s">
        <v>635</v>
      </c>
      <c r="C100" s="450">
        <v>-139.3</v>
      </c>
      <c r="D100" s="548"/>
      <c r="E100" s="13"/>
      <c r="F100" s="13"/>
    </row>
    <row r="101" spans="1:4" ht="36" customHeight="1">
      <c r="A101" s="561" t="s">
        <v>284</v>
      </c>
      <c r="B101" s="561"/>
      <c r="C101" s="454">
        <f>SUM(C7+C22+C29+C35+C83+C86+C92+C99+C26)</f>
        <v>10000</v>
      </c>
      <c r="D101" s="241"/>
    </row>
    <row r="157" ht="18.75">
      <c r="A157" s="35" t="s">
        <v>155</v>
      </c>
    </row>
  </sheetData>
  <sheetProtection/>
  <mergeCells count="13">
    <mergeCell ref="G15:G22"/>
    <mergeCell ref="A2:D2"/>
    <mergeCell ref="D19:D20"/>
    <mergeCell ref="D61:D71"/>
    <mergeCell ref="D10:D12"/>
    <mergeCell ref="D56:D57"/>
    <mergeCell ref="D96:D97"/>
    <mergeCell ref="D36:D48"/>
    <mergeCell ref="A101:B101"/>
    <mergeCell ref="D94:D95"/>
    <mergeCell ref="D98:D100"/>
    <mergeCell ref="D91:D92"/>
    <mergeCell ref="D74:D82"/>
  </mergeCells>
  <printOptions/>
  <pageMargins left="0.61" right="0.2" top="0.33" bottom="0.42" header="0.15748031496062992" footer="0.1968503937007874"/>
  <pageSetup fitToHeight="2" fitToWidth="1" horizontalDpi="600" verticalDpi="600" orientation="portrait" paperSize="9" scale="66" r:id="rId2"/>
  <rowBreaks count="1" manualBreakCount="1">
    <brk id="72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2"/>
  <sheetViews>
    <sheetView zoomScalePageLayoutView="0" workbookViewId="0" topLeftCell="A52">
      <selection activeCell="J83" sqref="J83"/>
    </sheetView>
  </sheetViews>
  <sheetFormatPr defaultColWidth="9.140625" defaultRowHeight="12.75"/>
  <cols>
    <col min="1" max="1" width="11.140625" style="169" customWidth="1"/>
    <col min="2" max="2" width="70.28125" style="14" customWidth="1"/>
    <col min="3" max="4" width="27.7109375" style="14" customWidth="1"/>
    <col min="5" max="5" width="0.13671875" style="14" hidden="1" customWidth="1"/>
    <col min="6" max="6" width="27.7109375" style="14" hidden="1" customWidth="1"/>
    <col min="7" max="16384" width="9.140625" style="14" customWidth="1"/>
  </cols>
  <sheetData>
    <row r="1" ht="4.5" customHeight="1"/>
    <row r="2" spans="1:7" ht="49.5" customHeight="1">
      <c r="A2" s="554" t="s">
        <v>497</v>
      </c>
      <c r="B2" s="554"/>
      <c r="C2" s="554"/>
      <c r="D2" s="554"/>
      <c r="E2" s="554"/>
      <c r="F2" s="13"/>
      <c r="G2" s="13"/>
    </row>
    <row r="3" spans="1:7" ht="10.5" customHeight="1" thickBot="1">
      <c r="A3" s="159"/>
      <c r="B3" s="17"/>
      <c r="C3" s="17"/>
      <c r="D3" s="17"/>
      <c r="E3" s="17"/>
      <c r="F3" s="13"/>
      <c r="G3" s="13"/>
    </row>
    <row r="4" spans="1:7" s="171" customFormat="1" ht="54.75" customHeight="1" thickBot="1">
      <c r="A4" s="486" t="s">
        <v>1055</v>
      </c>
      <c r="B4" s="487" t="s">
        <v>78</v>
      </c>
      <c r="C4" s="488" t="s">
        <v>1118</v>
      </c>
      <c r="D4" s="541" t="s">
        <v>1115</v>
      </c>
      <c r="E4" s="516" t="s">
        <v>79</v>
      </c>
      <c r="F4" s="489" t="s">
        <v>1117</v>
      </c>
      <c r="G4" s="170"/>
    </row>
    <row r="5" spans="1:7" s="260" customFormat="1" ht="17.25" customHeight="1" thickBot="1">
      <c r="A5" s="483">
        <v>1</v>
      </c>
      <c r="B5" s="484">
        <v>2</v>
      </c>
      <c r="C5" s="484">
        <v>3</v>
      </c>
      <c r="D5" s="542">
        <v>4</v>
      </c>
      <c r="E5" s="517">
        <v>4</v>
      </c>
      <c r="F5" s="485">
        <v>5</v>
      </c>
      <c r="G5" s="259"/>
    </row>
    <row r="6" spans="1:7" ht="20.25" customHeight="1" hidden="1">
      <c r="A6" s="275" t="s">
        <v>152</v>
      </c>
      <c r="B6" s="460" t="s">
        <v>1013</v>
      </c>
      <c r="C6" s="482" t="e">
        <f>#REF!+C8</f>
        <v>#REF!</v>
      </c>
      <c r="D6" s="543"/>
      <c r="E6" s="469" t="s">
        <v>652</v>
      </c>
      <c r="F6" s="13"/>
      <c r="G6" s="13"/>
    </row>
    <row r="7" spans="1:7" ht="20.25" customHeight="1" hidden="1">
      <c r="A7" s="49" t="s">
        <v>152</v>
      </c>
      <c r="B7" s="179" t="s">
        <v>1034</v>
      </c>
      <c r="C7" s="449" t="e">
        <f>SUM(C8+#REF!+C22+C24+C26)</f>
        <v>#REF!</v>
      </c>
      <c r="D7" s="470"/>
      <c r="E7" s="356"/>
      <c r="F7" s="13"/>
      <c r="G7" s="13"/>
    </row>
    <row r="8" spans="1:7" ht="20.25" customHeight="1" hidden="1">
      <c r="A8" s="49" t="s">
        <v>1053</v>
      </c>
      <c r="B8" s="179" t="s">
        <v>894</v>
      </c>
      <c r="C8" s="449"/>
      <c r="D8" s="470"/>
      <c r="E8" s="518"/>
      <c r="F8" s="13"/>
      <c r="G8" s="13"/>
    </row>
    <row r="9" spans="1:7" ht="20.25" customHeight="1" hidden="1" thickBot="1">
      <c r="A9" s="479" t="s">
        <v>1053</v>
      </c>
      <c r="B9" s="459" t="s">
        <v>895</v>
      </c>
      <c r="C9" s="457"/>
      <c r="D9" s="474"/>
      <c r="E9" s="519"/>
      <c r="F9" s="13"/>
      <c r="G9" s="13"/>
    </row>
    <row r="10" spans="1:7" s="171" customFormat="1" ht="20.25" customHeight="1" hidden="1" thickBot="1">
      <c r="A10" s="503"/>
      <c r="B10" s="504" t="s">
        <v>1114</v>
      </c>
      <c r="C10" s="505">
        <f>SUM(C11:C13)</f>
        <v>0</v>
      </c>
      <c r="D10" s="544">
        <f>SUM(D11:D13)</f>
        <v>0</v>
      </c>
      <c r="E10" s="520"/>
      <c r="F10" s="506"/>
      <c r="G10" s="170"/>
    </row>
    <row r="11" spans="1:7" ht="20.25" customHeight="1" hidden="1">
      <c r="A11" s="508" t="s">
        <v>1053</v>
      </c>
      <c r="B11" s="509" t="s">
        <v>895</v>
      </c>
      <c r="C11" s="510"/>
      <c r="D11" s="545"/>
      <c r="E11" s="568" t="s">
        <v>652</v>
      </c>
      <c r="F11" s="511"/>
      <c r="G11" s="13"/>
    </row>
    <row r="12" spans="1:7" ht="20.25" customHeight="1" hidden="1">
      <c r="A12" s="53" t="s">
        <v>1054</v>
      </c>
      <c r="B12" s="180" t="s">
        <v>11</v>
      </c>
      <c r="C12" s="450"/>
      <c r="D12" s="466"/>
      <c r="E12" s="569"/>
      <c r="F12" s="490"/>
      <c r="G12" s="13"/>
    </row>
    <row r="13" spans="1:7" ht="20.25" customHeight="1" hidden="1">
      <c r="A13" s="53" t="s">
        <v>653</v>
      </c>
      <c r="B13" s="180" t="s">
        <v>654</v>
      </c>
      <c r="C13" s="450"/>
      <c r="D13" s="466"/>
      <c r="E13" s="569"/>
      <c r="F13" s="490"/>
      <c r="G13" s="13"/>
    </row>
    <row r="14" spans="1:7" s="171" customFormat="1" ht="33.75" customHeight="1">
      <c r="A14" s="49"/>
      <c r="B14" s="179"/>
      <c r="C14" s="449">
        <f>SUM(C15:C20)</f>
        <v>-5800</v>
      </c>
      <c r="D14" s="470"/>
      <c r="E14" s="569"/>
      <c r="F14" s="494">
        <f>SUM(C14:D14)</f>
        <v>-5800</v>
      </c>
      <c r="G14" s="170"/>
    </row>
    <row r="15" spans="1:7" ht="35.25" customHeight="1">
      <c r="A15" s="53" t="s">
        <v>728</v>
      </c>
      <c r="B15" s="180" t="s">
        <v>771</v>
      </c>
      <c r="C15" s="456">
        <v>-5800</v>
      </c>
      <c r="D15" s="466"/>
      <c r="E15" s="569"/>
      <c r="F15" s="490"/>
      <c r="G15" s="13"/>
    </row>
    <row r="16" spans="1:7" ht="20.25" customHeight="1">
      <c r="A16" s="53" t="s">
        <v>1054</v>
      </c>
      <c r="B16" s="180" t="s">
        <v>743</v>
      </c>
      <c r="C16" s="450"/>
      <c r="D16" s="466">
        <v>1347.1</v>
      </c>
      <c r="E16" s="569"/>
      <c r="F16" s="490"/>
      <c r="G16" s="13"/>
    </row>
    <row r="17" spans="1:7" ht="35.25" customHeight="1">
      <c r="A17" s="53" t="s">
        <v>728</v>
      </c>
      <c r="B17" s="180" t="s">
        <v>46</v>
      </c>
      <c r="C17" s="450"/>
      <c r="D17" s="466">
        <v>523.3</v>
      </c>
      <c r="E17" s="569"/>
      <c r="F17" s="490"/>
      <c r="G17" s="13"/>
    </row>
    <row r="18" spans="1:7" ht="47.25" customHeight="1">
      <c r="A18" s="53" t="s">
        <v>156</v>
      </c>
      <c r="B18" s="180" t="s">
        <v>401</v>
      </c>
      <c r="C18" s="450"/>
      <c r="D18" s="466">
        <v>2772.7</v>
      </c>
      <c r="E18" s="569"/>
      <c r="F18" s="490"/>
      <c r="G18" s="13"/>
    </row>
    <row r="19" spans="1:7" ht="39.75" customHeight="1">
      <c r="A19" s="53" t="s">
        <v>653</v>
      </c>
      <c r="B19" s="180" t="s">
        <v>741</v>
      </c>
      <c r="C19" s="450"/>
      <c r="D19" s="466">
        <v>495.6</v>
      </c>
      <c r="E19" s="521"/>
      <c r="F19" s="490"/>
      <c r="G19" s="13"/>
    </row>
    <row r="20" spans="1:7" ht="39.75" customHeight="1">
      <c r="A20" s="53" t="s">
        <v>1053</v>
      </c>
      <c r="B20" s="180" t="s">
        <v>895</v>
      </c>
      <c r="C20" s="450"/>
      <c r="D20" s="466">
        <v>584.2</v>
      </c>
      <c r="E20" s="521"/>
      <c r="F20" s="490"/>
      <c r="G20" s="13"/>
    </row>
    <row r="21" spans="1:7" ht="30" customHeight="1" thickBot="1">
      <c r="A21" s="481">
        <v>1201</v>
      </c>
      <c r="B21" s="467" t="s">
        <v>1116</v>
      </c>
      <c r="C21" s="467"/>
      <c r="D21" s="468">
        <v>140</v>
      </c>
      <c r="E21" s="522" t="s">
        <v>744</v>
      </c>
      <c r="F21" s="512"/>
      <c r="G21" s="13"/>
    </row>
    <row r="22" spans="1:7" ht="20.25" customHeight="1" hidden="1">
      <c r="A22" s="275" t="s">
        <v>636</v>
      </c>
      <c r="B22" s="460" t="s">
        <v>855</v>
      </c>
      <c r="C22" s="461">
        <f>SUM(C23)</f>
        <v>0</v>
      </c>
      <c r="D22" s="546"/>
      <c r="E22" s="523"/>
      <c r="F22" s="507"/>
      <c r="G22" s="13"/>
    </row>
    <row r="23" spans="1:8" ht="48" customHeight="1" hidden="1">
      <c r="A23" s="53" t="s">
        <v>636</v>
      </c>
      <c r="B23" s="180" t="s">
        <v>654</v>
      </c>
      <c r="C23" s="450"/>
      <c r="D23" s="466"/>
      <c r="E23" s="524" t="s">
        <v>112</v>
      </c>
      <c r="F23" s="490"/>
      <c r="G23" s="13"/>
      <c r="H23" s="564"/>
    </row>
    <row r="24" spans="1:8" s="171" customFormat="1" ht="37.5" customHeight="1" hidden="1">
      <c r="A24" s="49" t="s">
        <v>738</v>
      </c>
      <c r="B24" s="179" t="s">
        <v>860</v>
      </c>
      <c r="C24" s="449">
        <v>173.5</v>
      </c>
      <c r="D24" s="470"/>
      <c r="E24" s="525"/>
      <c r="F24" s="495"/>
      <c r="G24" s="170"/>
      <c r="H24" s="551"/>
    </row>
    <row r="25" spans="1:8" ht="36" customHeight="1" hidden="1">
      <c r="A25" s="53" t="s">
        <v>738</v>
      </c>
      <c r="B25" s="180" t="s">
        <v>740</v>
      </c>
      <c r="C25" s="450">
        <v>173.5</v>
      </c>
      <c r="D25" s="466"/>
      <c r="E25" s="524" t="s">
        <v>739</v>
      </c>
      <c r="F25" s="490"/>
      <c r="G25" s="13"/>
      <c r="H25" s="551"/>
    </row>
    <row r="26" spans="1:8" ht="20.25" customHeight="1" hidden="1">
      <c r="A26" s="49" t="s">
        <v>1054</v>
      </c>
      <c r="B26" s="179" t="s">
        <v>896</v>
      </c>
      <c r="C26" s="451"/>
      <c r="D26" s="316"/>
      <c r="E26" s="526"/>
      <c r="F26" s="490"/>
      <c r="G26" s="13"/>
      <c r="H26" s="552"/>
    </row>
    <row r="27" spans="1:8" s="171" customFormat="1" ht="21" customHeight="1" hidden="1">
      <c r="A27" s="49" t="s">
        <v>153</v>
      </c>
      <c r="B27" s="179" t="s">
        <v>1046</v>
      </c>
      <c r="C27" s="449">
        <f>SUM(C28)</f>
        <v>0</v>
      </c>
      <c r="D27" s="470"/>
      <c r="E27" s="570" t="s">
        <v>230</v>
      </c>
      <c r="F27" s="495"/>
      <c r="G27" s="170"/>
      <c r="H27" s="552"/>
    </row>
    <row r="28" spans="1:8" ht="21" customHeight="1" hidden="1">
      <c r="A28" s="53" t="s">
        <v>154</v>
      </c>
      <c r="B28" s="180" t="s">
        <v>229</v>
      </c>
      <c r="C28" s="450"/>
      <c r="D28" s="466"/>
      <c r="E28" s="570"/>
      <c r="F28" s="490"/>
      <c r="G28" s="13"/>
      <c r="H28" s="552"/>
    </row>
    <row r="29" spans="1:8" ht="50.25" customHeight="1" hidden="1">
      <c r="A29" s="53" t="s">
        <v>1054</v>
      </c>
      <c r="B29" s="180" t="s">
        <v>44</v>
      </c>
      <c r="C29" s="450"/>
      <c r="D29" s="466"/>
      <c r="E29" s="528" t="s">
        <v>45</v>
      </c>
      <c r="F29" s="490"/>
      <c r="G29" s="13"/>
      <c r="H29" s="552"/>
    </row>
    <row r="30" spans="1:8" s="171" customFormat="1" ht="21" customHeight="1" hidden="1">
      <c r="A30" s="49" t="s">
        <v>792</v>
      </c>
      <c r="B30" s="208" t="s">
        <v>521</v>
      </c>
      <c r="C30" s="449">
        <f>SUM(C31:C33)</f>
        <v>0</v>
      </c>
      <c r="D30" s="470"/>
      <c r="E30" s="529"/>
      <c r="F30" s="495"/>
      <c r="G30" s="170"/>
      <c r="H30" s="553"/>
    </row>
    <row r="31" spans="1:7" s="171" customFormat="1" ht="30.75" customHeight="1" hidden="1">
      <c r="A31" s="53" t="s">
        <v>792</v>
      </c>
      <c r="B31" s="180" t="s">
        <v>790</v>
      </c>
      <c r="C31" s="450"/>
      <c r="D31" s="466"/>
      <c r="E31" s="527" t="s">
        <v>133</v>
      </c>
      <c r="F31" s="495"/>
      <c r="G31" s="170"/>
    </row>
    <row r="32" spans="1:7" ht="28.5" customHeight="1" hidden="1">
      <c r="A32" s="53" t="s">
        <v>792</v>
      </c>
      <c r="B32" s="180" t="s">
        <v>979</v>
      </c>
      <c r="C32" s="450"/>
      <c r="D32" s="466"/>
      <c r="E32" s="527" t="s">
        <v>978</v>
      </c>
      <c r="F32" s="490"/>
      <c r="G32" s="13"/>
    </row>
    <row r="33" spans="1:7" ht="45.75" customHeight="1" hidden="1">
      <c r="A33" s="53" t="s">
        <v>792</v>
      </c>
      <c r="B33" s="180" t="s">
        <v>44</v>
      </c>
      <c r="C33" s="450"/>
      <c r="D33" s="466"/>
      <c r="E33" s="528" t="s">
        <v>45</v>
      </c>
      <c r="F33" s="490"/>
      <c r="G33" s="13"/>
    </row>
    <row r="34" spans="1:7" s="444" customFormat="1" ht="24" customHeight="1" hidden="1">
      <c r="A34" s="49" t="s">
        <v>728</v>
      </c>
      <c r="B34" s="179" t="s">
        <v>756</v>
      </c>
      <c r="C34" s="452">
        <f>SUM(C35:C36)</f>
        <v>0</v>
      </c>
      <c r="D34" s="494"/>
      <c r="E34" s="530"/>
      <c r="F34" s="495"/>
      <c r="G34" s="170"/>
    </row>
    <row r="35" spans="1:7" s="444" customFormat="1" ht="40.5" customHeight="1" hidden="1">
      <c r="A35" s="53" t="s">
        <v>728</v>
      </c>
      <c r="B35" s="180" t="s">
        <v>771</v>
      </c>
      <c r="C35" s="456"/>
      <c r="D35" s="498"/>
      <c r="E35" s="528" t="s">
        <v>745</v>
      </c>
      <c r="F35" s="495"/>
      <c r="G35" s="170"/>
    </row>
    <row r="36" spans="1:7" ht="80.25" customHeight="1" hidden="1">
      <c r="A36" s="302"/>
      <c r="B36" s="185"/>
      <c r="C36" s="185"/>
      <c r="D36" s="466"/>
      <c r="E36" s="528" t="s">
        <v>737</v>
      </c>
      <c r="F36" s="490"/>
      <c r="G36" s="13"/>
    </row>
    <row r="37" spans="1:7" s="171" customFormat="1" ht="28.5" customHeight="1" hidden="1">
      <c r="A37" s="49" t="s">
        <v>156</v>
      </c>
      <c r="B37" s="179" t="s">
        <v>758</v>
      </c>
      <c r="C37" s="449">
        <f>SUM(C38:C40)</f>
        <v>0</v>
      </c>
      <c r="D37" s="470"/>
      <c r="E37" s="529"/>
      <c r="F37" s="495"/>
      <c r="G37" s="170"/>
    </row>
    <row r="38" spans="1:7" s="171" customFormat="1" ht="28.5" customHeight="1" hidden="1">
      <c r="A38" s="53" t="s">
        <v>156</v>
      </c>
      <c r="B38" s="180" t="s">
        <v>790</v>
      </c>
      <c r="C38" s="450"/>
      <c r="D38" s="466"/>
      <c r="E38" s="527" t="s">
        <v>133</v>
      </c>
      <c r="F38" s="495"/>
      <c r="G38" s="170"/>
    </row>
    <row r="39" spans="1:7" s="171" customFormat="1" ht="94.5" customHeight="1" hidden="1">
      <c r="A39" s="496"/>
      <c r="B39" s="497"/>
      <c r="C39" s="497"/>
      <c r="D39" s="466"/>
      <c r="E39" s="527" t="s">
        <v>736</v>
      </c>
      <c r="F39" s="495"/>
      <c r="G39" s="170"/>
    </row>
    <row r="40" spans="1:7" ht="28.5" customHeight="1" hidden="1">
      <c r="A40" s="53" t="s">
        <v>156</v>
      </c>
      <c r="B40" s="180" t="s">
        <v>979</v>
      </c>
      <c r="C40" s="450"/>
      <c r="D40" s="466"/>
      <c r="E40" s="527" t="s">
        <v>978</v>
      </c>
      <c r="F40" s="490"/>
      <c r="G40" s="13"/>
    </row>
    <row r="41" spans="1:7" s="171" customFormat="1" ht="28.5" customHeight="1" hidden="1">
      <c r="A41" s="49" t="s">
        <v>960</v>
      </c>
      <c r="B41" s="179" t="s">
        <v>901</v>
      </c>
      <c r="C41" s="449">
        <f>SUM(C42)</f>
        <v>0</v>
      </c>
      <c r="D41" s="470"/>
      <c r="E41" s="529"/>
      <c r="F41" s="495"/>
      <c r="G41" s="170"/>
    </row>
    <row r="42" spans="1:7" ht="28.5" customHeight="1" hidden="1">
      <c r="A42" s="53" t="s">
        <v>960</v>
      </c>
      <c r="B42" s="180" t="s">
        <v>902</v>
      </c>
      <c r="C42" s="450"/>
      <c r="D42" s="466"/>
      <c r="E42" s="527" t="s">
        <v>866</v>
      </c>
      <c r="F42" s="490"/>
      <c r="G42" s="13"/>
    </row>
    <row r="43" spans="1:7" ht="20.25" customHeight="1" hidden="1">
      <c r="A43" s="49"/>
      <c r="B43" s="179"/>
      <c r="C43" s="449">
        <f>SUM(C44)</f>
        <v>-1100</v>
      </c>
      <c r="D43" s="470">
        <f>SUM(D44)</f>
        <v>0</v>
      </c>
      <c r="E43" s="531"/>
      <c r="F43" s="490"/>
      <c r="G43" s="13"/>
    </row>
    <row r="44" spans="1:7" ht="24.75" customHeight="1">
      <c r="A44" s="49"/>
      <c r="B44" s="179"/>
      <c r="C44" s="449">
        <f>SUM(C45:C57)</f>
        <v>-1100</v>
      </c>
      <c r="D44" s="470"/>
      <c r="E44" s="570" t="s">
        <v>369</v>
      </c>
      <c r="F44" s="494">
        <f>SUM(C44:D44)</f>
        <v>-1100</v>
      </c>
      <c r="G44" s="13"/>
    </row>
    <row r="45" spans="1:7" s="4" customFormat="1" ht="20.25" customHeight="1">
      <c r="A45" s="53" t="s">
        <v>1087</v>
      </c>
      <c r="B45" s="180" t="s">
        <v>416</v>
      </c>
      <c r="C45" s="453">
        <v>-480</v>
      </c>
      <c r="D45" s="471"/>
      <c r="E45" s="573"/>
      <c r="F45" s="490"/>
      <c r="G45" s="17"/>
    </row>
    <row r="46" spans="1:7" s="4" customFormat="1" ht="20.25" customHeight="1">
      <c r="A46" s="53" t="s">
        <v>1087</v>
      </c>
      <c r="B46" s="180" t="s">
        <v>417</v>
      </c>
      <c r="C46" s="453">
        <v>-100</v>
      </c>
      <c r="D46" s="471"/>
      <c r="E46" s="573"/>
      <c r="F46" s="490"/>
      <c r="G46" s="17"/>
    </row>
    <row r="47" spans="1:7" s="4" customFormat="1" ht="20.25" customHeight="1" hidden="1">
      <c r="A47" s="53" t="s">
        <v>1087</v>
      </c>
      <c r="B47" s="180" t="s">
        <v>418</v>
      </c>
      <c r="C47" s="453"/>
      <c r="D47" s="471"/>
      <c r="E47" s="573"/>
      <c r="F47" s="490"/>
      <c r="G47" s="17"/>
    </row>
    <row r="48" spans="1:7" s="4" customFormat="1" ht="20.25" customHeight="1">
      <c r="A48" s="53" t="s">
        <v>1087</v>
      </c>
      <c r="B48" s="180" t="s">
        <v>419</v>
      </c>
      <c r="C48" s="453">
        <v>-12</v>
      </c>
      <c r="D48" s="471"/>
      <c r="E48" s="573"/>
      <c r="F48" s="490"/>
      <c r="G48" s="17"/>
    </row>
    <row r="49" spans="1:7" s="4" customFormat="1" ht="20.25" customHeight="1" hidden="1">
      <c r="A49" s="53" t="s">
        <v>1087</v>
      </c>
      <c r="B49" s="180" t="s">
        <v>420</v>
      </c>
      <c r="C49" s="453"/>
      <c r="D49" s="471"/>
      <c r="E49" s="573"/>
      <c r="F49" s="490"/>
      <c r="G49" s="17"/>
    </row>
    <row r="50" spans="1:7" s="4" customFormat="1" ht="20.25" customHeight="1">
      <c r="A50" s="53" t="s">
        <v>1087</v>
      </c>
      <c r="B50" s="180" t="s">
        <v>421</v>
      </c>
      <c r="C50" s="453">
        <v>-105</v>
      </c>
      <c r="D50" s="471"/>
      <c r="E50" s="573"/>
      <c r="F50" s="490"/>
      <c r="G50" s="17"/>
    </row>
    <row r="51" spans="1:7" s="4" customFormat="1" ht="20.25" customHeight="1" hidden="1">
      <c r="A51" s="53" t="s">
        <v>1087</v>
      </c>
      <c r="B51" s="180" t="s">
        <v>422</v>
      </c>
      <c r="C51" s="453"/>
      <c r="D51" s="471"/>
      <c r="E51" s="573"/>
      <c r="F51" s="490"/>
      <c r="G51" s="17"/>
    </row>
    <row r="52" spans="1:7" s="4" customFormat="1" ht="20.25" customHeight="1">
      <c r="A52" s="53" t="s">
        <v>1087</v>
      </c>
      <c r="B52" s="180" t="s">
        <v>423</v>
      </c>
      <c r="C52" s="453">
        <v>-100</v>
      </c>
      <c r="D52" s="471"/>
      <c r="E52" s="573"/>
      <c r="F52" s="490"/>
      <c r="G52" s="17"/>
    </row>
    <row r="53" spans="1:7" s="4" customFormat="1" ht="20.25" customHeight="1" hidden="1">
      <c r="A53" s="53" t="s">
        <v>1087</v>
      </c>
      <c r="B53" s="180" t="s">
        <v>906</v>
      </c>
      <c r="C53" s="453"/>
      <c r="D53" s="471"/>
      <c r="E53" s="573"/>
      <c r="F53" s="490"/>
      <c r="G53" s="17"/>
    </row>
    <row r="54" spans="1:7" s="4" customFormat="1" ht="20.25" customHeight="1" hidden="1">
      <c r="A54" s="53" t="s">
        <v>1087</v>
      </c>
      <c r="B54" s="180" t="s">
        <v>424</v>
      </c>
      <c r="C54" s="453"/>
      <c r="D54" s="471"/>
      <c r="E54" s="573"/>
      <c r="F54" s="490"/>
      <c r="G54" s="17"/>
    </row>
    <row r="55" spans="1:7" s="4" customFormat="1" ht="20.25" customHeight="1">
      <c r="A55" s="53" t="s">
        <v>1087</v>
      </c>
      <c r="B55" s="180" t="s">
        <v>425</v>
      </c>
      <c r="C55" s="453">
        <v>-118</v>
      </c>
      <c r="D55" s="471"/>
      <c r="E55" s="573"/>
      <c r="F55" s="490"/>
      <c r="G55" s="17"/>
    </row>
    <row r="56" spans="1:7" s="4" customFormat="1" ht="20.25" customHeight="1">
      <c r="A56" s="53" t="s">
        <v>1087</v>
      </c>
      <c r="B56" s="180" t="s">
        <v>426</v>
      </c>
      <c r="C56" s="453">
        <v>-185</v>
      </c>
      <c r="D56" s="471"/>
      <c r="E56" s="573"/>
      <c r="F56" s="490"/>
      <c r="G56" s="17"/>
    </row>
    <row r="57" spans="1:7" ht="27.75" customHeight="1" thickBot="1">
      <c r="A57" s="53" t="s">
        <v>209</v>
      </c>
      <c r="B57" s="180" t="s">
        <v>385</v>
      </c>
      <c r="C57" s="450"/>
      <c r="D57" s="466">
        <v>1098.1</v>
      </c>
      <c r="E57" s="527" t="s">
        <v>978</v>
      </c>
      <c r="F57" s="490"/>
      <c r="G57" s="13"/>
    </row>
    <row r="58" spans="1:7" ht="27.75" customHeight="1" hidden="1" thickBot="1">
      <c r="A58" s="479" t="s">
        <v>658</v>
      </c>
      <c r="B58" s="459" t="s">
        <v>383</v>
      </c>
      <c r="C58" s="457"/>
      <c r="D58" s="474"/>
      <c r="E58" s="532"/>
      <c r="F58" s="513"/>
      <c r="G58" s="13"/>
    </row>
    <row r="59" spans="1:7" s="171" customFormat="1" ht="22.5" customHeight="1">
      <c r="A59" s="462"/>
      <c r="B59" s="463"/>
      <c r="C59" s="464">
        <f>SUM(C60:C64)</f>
        <v>-332.1</v>
      </c>
      <c r="D59" s="465"/>
      <c r="E59" s="533"/>
      <c r="F59" s="514">
        <f>SUM(C59:D59)</f>
        <v>-332.1</v>
      </c>
      <c r="G59" s="170"/>
    </row>
    <row r="60" spans="1:7" ht="30" customHeight="1">
      <c r="A60" s="53" t="s">
        <v>209</v>
      </c>
      <c r="B60" s="180" t="s">
        <v>818</v>
      </c>
      <c r="C60" s="450">
        <v>-284.8</v>
      </c>
      <c r="D60" s="466"/>
      <c r="E60" s="531" t="s">
        <v>650</v>
      </c>
      <c r="F60" s="494"/>
      <c r="G60" s="13"/>
    </row>
    <row r="61" spans="1:7" ht="30" customHeight="1">
      <c r="A61" s="53" t="s">
        <v>209</v>
      </c>
      <c r="B61" s="180" t="s">
        <v>819</v>
      </c>
      <c r="C61" s="450"/>
      <c r="D61" s="466">
        <v>68.3</v>
      </c>
      <c r="E61" s="531" t="s">
        <v>865</v>
      </c>
      <c r="F61" s="494"/>
      <c r="G61" s="13"/>
    </row>
    <row r="62" spans="1:7" ht="30" customHeight="1">
      <c r="A62" s="53" t="s">
        <v>209</v>
      </c>
      <c r="B62" s="180" t="s">
        <v>820</v>
      </c>
      <c r="C62" s="450">
        <v>-47.3</v>
      </c>
      <c r="D62" s="466"/>
      <c r="E62" s="531" t="s">
        <v>966</v>
      </c>
      <c r="F62" s="494"/>
      <c r="G62" s="13"/>
    </row>
    <row r="63" spans="1:7" ht="30" customHeight="1" hidden="1">
      <c r="A63" s="499"/>
      <c r="B63" s="185"/>
      <c r="C63" s="185"/>
      <c r="D63" s="466"/>
      <c r="E63" s="531" t="s">
        <v>370</v>
      </c>
      <c r="F63" s="494"/>
      <c r="G63" s="13"/>
    </row>
    <row r="64" spans="1:7" ht="30" customHeight="1" thickBot="1">
      <c r="A64" s="54" t="s">
        <v>209</v>
      </c>
      <c r="B64" s="472" t="s">
        <v>1138</v>
      </c>
      <c r="C64" s="473"/>
      <c r="D64" s="468">
        <v>167.8</v>
      </c>
      <c r="E64" s="534" t="s">
        <v>651</v>
      </c>
      <c r="F64" s="515"/>
      <c r="G64" s="13"/>
    </row>
    <row r="65" spans="1:7" s="171" customFormat="1" ht="30" customHeight="1">
      <c r="A65" s="462"/>
      <c r="B65" s="463"/>
      <c r="C65" s="464">
        <f>SUM(C66:C84)</f>
        <v>-481.8</v>
      </c>
      <c r="D65" s="465"/>
      <c r="E65" s="535"/>
      <c r="F65" s="514">
        <f>SUM(C65:D65)</f>
        <v>-481.8</v>
      </c>
      <c r="G65" s="170"/>
    </row>
    <row r="66" spans="1:7" ht="30" customHeight="1">
      <c r="A66" s="53" t="s">
        <v>209</v>
      </c>
      <c r="B66" s="180" t="s">
        <v>632</v>
      </c>
      <c r="C66" s="450">
        <v>-242.5</v>
      </c>
      <c r="D66" s="466"/>
      <c r="E66" s="574" t="s">
        <v>362</v>
      </c>
      <c r="F66" s="490"/>
      <c r="G66" s="13"/>
    </row>
    <row r="67" spans="1:7" ht="30" customHeight="1">
      <c r="A67" s="53" t="s">
        <v>209</v>
      </c>
      <c r="B67" s="180" t="s">
        <v>633</v>
      </c>
      <c r="C67" s="450">
        <v>-100</v>
      </c>
      <c r="D67" s="466"/>
      <c r="E67" s="574"/>
      <c r="F67" s="490"/>
      <c r="G67" s="13"/>
    </row>
    <row r="68" spans="1:7" ht="21.75" customHeight="1" hidden="1">
      <c r="A68" s="53" t="s">
        <v>209</v>
      </c>
      <c r="B68" s="180" t="s">
        <v>1147</v>
      </c>
      <c r="C68" s="450"/>
      <c r="D68" s="466"/>
      <c r="E68" s="527"/>
      <c r="F68" s="490"/>
      <c r="G68" s="13"/>
    </row>
    <row r="69" spans="1:7" ht="36.75" customHeight="1" hidden="1">
      <c r="A69" s="53" t="s">
        <v>209</v>
      </c>
      <c r="B69" s="180" t="s">
        <v>583</v>
      </c>
      <c r="C69" s="450"/>
      <c r="D69" s="466"/>
      <c r="E69" s="527" t="s">
        <v>1140</v>
      </c>
      <c r="F69" s="490"/>
      <c r="G69" s="13"/>
    </row>
    <row r="70" spans="1:7" s="171" customFormat="1" ht="21.75" customHeight="1" hidden="1">
      <c r="A70" s="49" t="s">
        <v>984</v>
      </c>
      <c r="B70" s="179" t="s">
        <v>1156</v>
      </c>
      <c r="C70" s="449">
        <f>SUM(C71:C81)</f>
        <v>0</v>
      </c>
      <c r="D70" s="470"/>
      <c r="E70" s="529"/>
      <c r="F70" s="495"/>
      <c r="G70" s="170"/>
    </row>
    <row r="71" spans="1:7" ht="21.75" customHeight="1" hidden="1">
      <c r="A71" s="53" t="s">
        <v>984</v>
      </c>
      <c r="B71" s="180" t="s">
        <v>1152</v>
      </c>
      <c r="C71" s="450"/>
      <c r="D71" s="466"/>
      <c r="E71" s="570" t="s">
        <v>1158</v>
      </c>
      <c r="F71" s="490"/>
      <c r="G71" s="13"/>
    </row>
    <row r="72" spans="1:7" ht="21.75" customHeight="1" hidden="1">
      <c r="A72" s="53" t="s">
        <v>984</v>
      </c>
      <c r="B72" s="180" t="s">
        <v>1153</v>
      </c>
      <c r="C72" s="450"/>
      <c r="D72" s="466"/>
      <c r="E72" s="570"/>
      <c r="F72" s="490"/>
      <c r="G72" s="13"/>
    </row>
    <row r="73" spans="1:7" ht="19.5" customHeight="1" hidden="1">
      <c r="A73" s="53" t="s">
        <v>984</v>
      </c>
      <c r="B73" s="180" t="s">
        <v>1155</v>
      </c>
      <c r="C73" s="450"/>
      <c r="D73" s="466"/>
      <c r="E73" s="570"/>
      <c r="F73" s="490"/>
      <c r="G73" s="13"/>
    </row>
    <row r="74" spans="1:7" ht="20.25" customHeight="1" hidden="1">
      <c r="A74" s="53" t="s">
        <v>984</v>
      </c>
      <c r="B74" s="180" t="s">
        <v>382</v>
      </c>
      <c r="C74" s="450"/>
      <c r="D74" s="466"/>
      <c r="E74" s="570"/>
      <c r="F74" s="490"/>
      <c r="G74" s="13"/>
    </row>
    <row r="75" spans="1:7" ht="21" customHeight="1" hidden="1">
      <c r="A75" s="53" t="s">
        <v>984</v>
      </c>
      <c r="B75" s="180" t="s">
        <v>383</v>
      </c>
      <c r="C75" s="450"/>
      <c r="D75" s="466"/>
      <c r="E75" s="570"/>
      <c r="F75" s="490"/>
      <c r="G75" s="13"/>
    </row>
    <row r="76" spans="1:7" ht="22.5" customHeight="1" hidden="1">
      <c r="A76" s="53" t="s">
        <v>984</v>
      </c>
      <c r="B76" s="180" t="s">
        <v>384</v>
      </c>
      <c r="C76" s="450"/>
      <c r="D76" s="466"/>
      <c r="E76" s="570"/>
      <c r="F76" s="490"/>
      <c r="G76" s="13"/>
    </row>
    <row r="77" spans="1:7" ht="22.5" customHeight="1" hidden="1">
      <c r="A77" s="53" t="s">
        <v>984</v>
      </c>
      <c r="B77" s="180" t="s">
        <v>818</v>
      </c>
      <c r="C77" s="450"/>
      <c r="D77" s="466"/>
      <c r="E77" s="570"/>
      <c r="F77" s="490"/>
      <c r="G77" s="13"/>
    </row>
    <row r="78" spans="1:7" ht="25.5" customHeight="1" hidden="1">
      <c r="A78" s="53" t="s">
        <v>984</v>
      </c>
      <c r="B78" s="185" t="s">
        <v>1154</v>
      </c>
      <c r="C78" s="451"/>
      <c r="D78" s="316"/>
      <c r="E78" s="570"/>
      <c r="F78" s="490"/>
      <c r="G78" s="13"/>
    </row>
    <row r="79" spans="1:7" ht="25.5" customHeight="1" hidden="1">
      <c r="A79" s="53" t="s">
        <v>984</v>
      </c>
      <c r="B79" s="185" t="s">
        <v>820</v>
      </c>
      <c r="C79" s="451"/>
      <c r="D79" s="316"/>
      <c r="E79" s="570"/>
      <c r="F79" s="490"/>
      <c r="G79" s="13"/>
    </row>
    <row r="80" spans="1:7" ht="25.5" customHeight="1" hidden="1">
      <c r="A80" s="53" t="s">
        <v>984</v>
      </c>
      <c r="B80" s="185" t="s">
        <v>520</v>
      </c>
      <c r="C80" s="451"/>
      <c r="D80" s="316"/>
      <c r="E80" s="570"/>
      <c r="F80" s="490"/>
      <c r="G80" s="13"/>
    </row>
    <row r="81" spans="1:7" ht="22.5" customHeight="1" hidden="1">
      <c r="A81" s="53" t="s">
        <v>984</v>
      </c>
      <c r="B81" s="185" t="s">
        <v>386</v>
      </c>
      <c r="C81" s="451"/>
      <c r="D81" s="316"/>
      <c r="E81" s="570"/>
      <c r="F81" s="490"/>
      <c r="G81" s="13"/>
    </row>
    <row r="82" spans="1:7" ht="30.75" customHeight="1">
      <c r="A82" s="53" t="s">
        <v>265</v>
      </c>
      <c r="B82" s="180" t="s">
        <v>635</v>
      </c>
      <c r="C82" s="450">
        <v>-139.3</v>
      </c>
      <c r="D82" s="316"/>
      <c r="E82" s="527"/>
      <c r="F82" s="490"/>
      <c r="G82" s="13"/>
    </row>
    <row r="83" spans="1:7" ht="30.75" customHeight="1">
      <c r="A83" s="53" t="s">
        <v>636</v>
      </c>
      <c r="B83" s="180" t="s">
        <v>654</v>
      </c>
      <c r="C83" s="450"/>
      <c r="D83" s="316">
        <v>343.3</v>
      </c>
      <c r="E83" s="527"/>
      <c r="F83" s="490"/>
      <c r="G83" s="13"/>
    </row>
    <row r="84" spans="1:7" ht="30.75" customHeight="1" thickBot="1">
      <c r="A84" s="54" t="s">
        <v>738</v>
      </c>
      <c r="B84" s="472" t="s">
        <v>740</v>
      </c>
      <c r="C84" s="473"/>
      <c r="D84" s="480">
        <v>173.5</v>
      </c>
      <c r="E84" s="536"/>
      <c r="F84" s="512"/>
      <c r="G84" s="13"/>
    </row>
    <row r="85" spans="1:7" ht="30.75" customHeight="1" hidden="1">
      <c r="A85" s="140"/>
      <c r="B85" s="475"/>
      <c r="C85" s="458"/>
      <c r="D85" s="476"/>
      <c r="E85" s="537"/>
      <c r="F85" s="507"/>
      <c r="G85" s="13"/>
    </row>
    <row r="86" spans="1:7" ht="30.75" customHeight="1" hidden="1">
      <c r="A86" s="53"/>
      <c r="B86" s="180"/>
      <c r="C86" s="450"/>
      <c r="D86" s="316"/>
      <c r="E86" s="527"/>
      <c r="F86" s="490"/>
      <c r="G86" s="13"/>
    </row>
    <row r="87" spans="1:7" ht="37.5" customHeight="1" hidden="1">
      <c r="A87" s="479"/>
      <c r="B87" s="477"/>
      <c r="C87" s="478"/>
      <c r="D87" s="547"/>
      <c r="E87" s="532"/>
      <c r="F87" s="513"/>
      <c r="G87" s="13"/>
    </row>
    <row r="88" spans="1:7" s="171" customFormat="1" ht="30.75" customHeight="1" hidden="1">
      <c r="A88" s="462"/>
      <c r="B88" s="463"/>
      <c r="C88" s="464">
        <f>SUM(C89:C97)</f>
        <v>0</v>
      </c>
      <c r="D88" s="465">
        <f>SUM(D89:D97)</f>
        <v>0</v>
      </c>
      <c r="E88" s="535"/>
      <c r="F88" s="493"/>
      <c r="G88" s="170"/>
    </row>
    <row r="89" spans="1:7" ht="30.75" customHeight="1" hidden="1">
      <c r="A89" s="53" t="s">
        <v>515</v>
      </c>
      <c r="B89" s="180" t="s">
        <v>384</v>
      </c>
      <c r="C89" s="450"/>
      <c r="D89" s="466"/>
      <c r="E89" s="570" t="s">
        <v>372</v>
      </c>
      <c r="F89" s="490"/>
      <c r="G89" s="13"/>
    </row>
    <row r="90" spans="1:7" ht="30.75" customHeight="1" hidden="1">
      <c r="A90" s="53" t="s">
        <v>515</v>
      </c>
      <c r="B90" s="180" t="s">
        <v>158</v>
      </c>
      <c r="C90" s="450"/>
      <c r="D90" s="466"/>
      <c r="E90" s="570"/>
      <c r="F90" s="490"/>
      <c r="G90" s="13"/>
    </row>
    <row r="91" spans="1:7" ht="30.75" customHeight="1" hidden="1">
      <c r="A91" s="53" t="s">
        <v>515</v>
      </c>
      <c r="B91" s="180" t="s">
        <v>818</v>
      </c>
      <c r="C91" s="450"/>
      <c r="D91" s="466"/>
      <c r="E91" s="570"/>
      <c r="F91" s="490"/>
      <c r="G91" s="13"/>
    </row>
    <row r="92" spans="1:7" ht="30.75" customHeight="1" hidden="1">
      <c r="A92" s="53" t="s">
        <v>515</v>
      </c>
      <c r="B92" s="180" t="s">
        <v>819</v>
      </c>
      <c r="C92" s="450"/>
      <c r="D92" s="466"/>
      <c r="E92" s="570"/>
      <c r="F92" s="490"/>
      <c r="G92" s="13"/>
    </row>
    <row r="93" spans="1:7" ht="30.75" customHeight="1" hidden="1">
      <c r="A93" s="53" t="s">
        <v>515</v>
      </c>
      <c r="B93" s="180" t="s">
        <v>385</v>
      </c>
      <c r="C93" s="450"/>
      <c r="D93" s="466"/>
      <c r="E93" s="570"/>
      <c r="F93" s="490"/>
      <c r="G93" s="13"/>
    </row>
    <row r="94" spans="1:7" ht="30.75" customHeight="1" hidden="1">
      <c r="A94" s="53" t="s">
        <v>515</v>
      </c>
      <c r="B94" s="180" t="s">
        <v>965</v>
      </c>
      <c r="C94" s="450"/>
      <c r="D94" s="466"/>
      <c r="E94" s="570"/>
      <c r="F94" s="490"/>
      <c r="G94" s="13"/>
    </row>
    <row r="95" spans="1:7" ht="30.75" customHeight="1" hidden="1">
      <c r="A95" s="53" t="s">
        <v>515</v>
      </c>
      <c r="B95" s="180" t="s">
        <v>820</v>
      </c>
      <c r="C95" s="450"/>
      <c r="D95" s="466"/>
      <c r="E95" s="570"/>
      <c r="F95" s="490"/>
      <c r="G95" s="13"/>
    </row>
    <row r="96" spans="1:7" ht="30.75" customHeight="1" hidden="1">
      <c r="A96" s="53" t="s">
        <v>515</v>
      </c>
      <c r="B96" s="180" t="s">
        <v>1138</v>
      </c>
      <c r="C96" s="450"/>
      <c r="D96" s="466"/>
      <c r="E96" s="570"/>
      <c r="F96" s="490"/>
      <c r="G96" s="13"/>
    </row>
    <row r="97" spans="1:7" ht="30.75" customHeight="1" hidden="1">
      <c r="A97" s="53" t="s">
        <v>515</v>
      </c>
      <c r="B97" s="180" t="s">
        <v>964</v>
      </c>
      <c r="C97" s="450"/>
      <c r="D97" s="466"/>
      <c r="E97" s="570"/>
      <c r="F97" s="490"/>
      <c r="G97" s="13"/>
    </row>
    <row r="98" spans="1:7" s="171" customFormat="1" ht="21" customHeight="1" hidden="1">
      <c r="A98" s="49"/>
      <c r="B98" s="179"/>
      <c r="C98" s="449"/>
      <c r="D98" s="470"/>
      <c r="E98" s="538"/>
      <c r="F98" s="500"/>
      <c r="G98" s="170"/>
    </row>
    <row r="99" spans="1:7" ht="30" customHeight="1" hidden="1">
      <c r="A99" s="302"/>
      <c r="B99" s="185"/>
      <c r="C99" s="185"/>
      <c r="D99" s="466"/>
      <c r="E99" s="526" t="s">
        <v>742</v>
      </c>
      <c r="F99" s="501"/>
      <c r="G99" s="13"/>
    </row>
    <row r="100" spans="1:7" ht="33" customHeight="1" hidden="1">
      <c r="A100" s="53" t="s">
        <v>653</v>
      </c>
      <c r="B100" s="180" t="s">
        <v>654</v>
      </c>
      <c r="C100" s="450"/>
      <c r="D100" s="466"/>
      <c r="E100" s="527" t="s">
        <v>359</v>
      </c>
      <c r="F100" s="502"/>
      <c r="G100" s="13"/>
    </row>
    <row r="101" spans="1:7" s="171" customFormat="1" ht="27" customHeight="1" hidden="1">
      <c r="A101" s="49" t="s">
        <v>657</v>
      </c>
      <c r="B101" s="179" t="s">
        <v>1030</v>
      </c>
      <c r="C101" s="449">
        <f>SUM(C58)</f>
        <v>0</v>
      </c>
      <c r="D101" s="470"/>
      <c r="E101" s="539"/>
      <c r="F101" s="495"/>
      <c r="G101" s="170"/>
    </row>
    <row r="102" spans="1:7" ht="31.5" customHeight="1" hidden="1">
      <c r="A102" s="302"/>
      <c r="B102" s="185"/>
      <c r="C102" s="185"/>
      <c r="D102" s="466"/>
      <c r="E102" s="539" t="s">
        <v>368</v>
      </c>
      <c r="F102" s="490"/>
      <c r="G102" s="13"/>
    </row>
    <row r="103" spans="1:7" ht="39" customHeight="1" hidden="1">
      <c r="A103" s="53" t="s">
        <v>658</v>
      </c>
      <c r="B103" s="180" t="s">
        <v>977</v>
      </c>
      <c r="C103" s="450"/>
      <c r="D103" s="466"/>
      <c r="E103" s="539" t="s">
        <v>976</v>
      </c>
      <c r="F103" s="490"/>
      <c r="G103" s="13"/>
    </row>
    <row r="104" spans="1:7" ht="39" customHeight="1" hidden="1">
      <c r="A104" s="53" t="s">
        <v>658</v>
      </c>
      <c r="B104" s="180" t="s">
        <v>457</v>
      </c>
      <c r="C104" s="450"/>
      <c r="D104" s="466"/>
      <c r="E104" s="539" t="s">
        <v>981</v>
      </c>
      <c r="F104" s="490"/>
      <c r="G104" s="13"/>
    </row>
    <row r="105" spans="1:7" ht="39" customHeight="1" hidden="1">
      <c r="A105" s="53" t="s">
        <v>658</v>
      </c>
      <c r="B105" s="180" t="s">
        <v>458</v>
      </c>
      <c r="C105" s="450"/>
      <c r="D105" s="466"/>
      <c r="E105" s="539" t="s">
        <v>371</v>
      </c>
      <c r="F105" s="490"/>
      <c r="G105" s="13"/>
    </row>
    <row r="106" spans="1:7" s="171" customFormat="1" ht="23.25" customHeight="1" hidden="1">
      <c r="A106" s="49" t="s">
        <v>980</v>
      </c>
      <c r="B106" s="179" t="s">
        <v>176</v>
      </c>
      <c r="C106" s="449">
        <f>SUM(C107)</f>
        <v>0</v>
      </c>
      <c r="D106" s="470"/>
      <c r="E106" s="570" t="s">
        <v>978</v>
      </c>
      <c r="F106" s="495"/>
      <c r="G106" s="170"/>
    </row>
    <row r="107" spans="1:7" ht="29.25" customHeight="1" hidden="1">
      <c r="A107" s="53" t="s">
        <v>980</v>
      </c>
      <c r="B107" s="180" t="s">
        <v>979</v>
      </c>
      <c r="C107" s="450"/>
      <c r="D107" s="466"/>
      <c r="E107" s="573"/>
      <c r="F107" s="490"/>
      <c r="G107" s="13"/>
    </row>
    <row r="108" spans="1:7" ht="20.25" customHeight="1" hidden="1">
      <c r="A108" s="49" t="s">
        <v>263</v>
      </c>
      <c r="B108" s="179" t="s">
        <v>264</v>
      </c>
      <c r="C108" s="449">
        <f>SUM(C109+C110+C111+C114)</f>
        <v>0</v>
      </c>
      <c r="D108" s="470"/>
      <c r="E108" s="531"/>
      <c r="F108" s="490"/>
      <c r="G108" s="13"/>
    </row>
    <row r="109" spans="1:7" ht="24.75" customHeight="1" hidden="1">
      <c r="A109" s="53" t="s">
        <v>1148</v>
      </c>
      <c r="B109" s="180" t="s">
        <v>1149</v>
      </c>
      <c r="C109" s="450"/>
      <c r="D109" s="466"/>
      <c r="E109" s="570" t="s">
        <v>82</v>
      </c>
      <c r="F109" s="490"/>
      <c r="G109" s="13"/>
    </row>
    <row r="110" spans="1:7" ht="24.75" customHeight="1" hidden="1">
      <c r="A110" s="53" t="s">
        <v>1148</v>
      </c>
      <c r="B110" s="180" t="s">
        <v>1137</v>
      </c>
      <c r="C110" s="450"/>
      <c r="D110" s="466"/>
      <c r="E110" s="570"/>
      <c r="F110" s="490"/>
      <c r="G110" s="13"/>
    </row>
    <row r="111" spans="1:7" ht="21.75" customHeight="1" hidden="1">
      <c r="A111" s="49" t="s">
        <v>578</v>
      </c>
      <c r="B111" s="179" t="s">
        <v>821</v>
      </c>
      <c r="C111" s="449">
        <f>SUM(C112+C113)</f>
        <v>0</v>
      </c>
      <c r="D111" s="470"/>
      <c r="E111" s="570" t="s">
        <v>579</v>
      </c>
      <c r="F111" s="490"/>
      <c r="G111" s="13"/>
    </row>
    <row r="112" spans="1:7" ht="36.75" customHeight="1" hidden="1">
      <c r="A112" s="53" t="s">
        <v>578</v>
      </c>
      <c r="B112" s="180" t="s">
        <v>577</v>
      </c>
      <c r="C112" s="450"/>
      <c r="D112" s="466"/>
      <c r="E112" s="570"/>
      <c r="F112" s="490"/>
      <c r="G112" s="13"/>
    </row>
    <row r="113" spans="1:7" ht="34.5" customHeight="1" hidden="1">
      <c r="A113" s="53" t="s">
        <v>578</v>
      </c>
      <c r="B113" s="180" t="s">
        <v>583</v>
      </c>
      <c r="C113" s="450"/>
      <c r="D113" s="466"/>
      <c r="E113" s="570" t="s">
        <v>634</v>
      </c>
      <c r="F113" s="490"/>
      <c r="G113" s="13"/>
    </row>
    <row r="114" spans="1:7" s="171" customFormat="1" ht="20.25" customHeight="1" hidden="1">
      <c r="A114" s="49" t="s">
        <v>265</v>
      </c>
      <c r="B114" s="179" t="s">
        <v>1160</v>
      </c>
      <c r="C114" s="449">
        <f>SUM(C115)</f>
        <v>0</v>
      </c>
      <c r="D114" s="470"/>
      <c r="E114" s="570"/>
      <c r="F114" s="495"/>
      <c r="G114" s="170"/>
    </row>
    <row r="115" spans="1:7" ht="31.5" customHeight="1" hidden="1">
      <c r="A115" s="53" t="s">
        <v>265</v>
      </c>
      <c r="B115" s="180" t="s">
        <v>635</v>
      </c>
      <c r="C115" s="450"/>
      <c r="D115" s="466"/>
      <c r="E115" s="570"/>
      <c r="F115" s="490"/>
      <c r="G115" s="13"/>
    </row>
    <row r="116" spans="1:6" ht="36" customHeight="1" thickBot="1">
      <c r="A116" s="571" t="s">
        <v>284</v>
      </c>
      <c r="B116" s="572"/>
      <c r="C116" s="491">
        <f>SUM(C10+C14+C44+C59+C65+C88)</f>
        <v>-7713.900000000001</v>
      </c>
      <c r="D116" s="492">
        <v>7713.9</v>
      </c>
      <c r="E116" s="540" t="e">
        <f>SUM(E10+E14+E44+E59+E65+E88)</f>
        <v>#VALUE!</v>
      </c>
      <c r="F116" s="492">
        <f>SUM(F10+F14+F44+F59+F65+F88)</f>
        <v>-7713.900000000001</v>
      </c>
    </row>
    <row r="172" ht="18.75">
      <c r="A172" s="35"/>
    </row>
  </sheetData>
  <sheetProtection/>
  <mergeCells count="13">
    <mergeCell ref="E44:E56"/>
    <mergeCell ref="E66:E67"/>
    <mergeCell ref="E71:E81"/>
    <mergeCell ref="E89:E97"/>
    <mergeCell ref="A116:B116"/>
    <mergeCell ref="E106:E107"/>
    <mergeCell ref="E109:E110"/>
    <mergeCell ref="E111:E112"/>
    <mergeCell ref="E113:E115"/>
    <mergeCell ref="A2:E2"/>
    <mergeCell ref="E11:E18"/>
    <mergeCell ref="H23:H30"/>
    <mergeCell ref="E27:E28"/>
  </mergeCells>
  <printOptions/>
  <pageMargins left="0.75" right="0.23" top="0.48" bottom="0.49" header="0.5" footer="0.5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140625" style="243" customWidth="1"/>
    <col min="2" max="2" width="50.57421875" style="244" customWidth="1"/>
    <col min="3" max="3" width="16.28125" style="244" customWidth="1"/>
    <col min="4" max="4" width="36.00390625" style="244" customWidth="1"/>
    <col min="5" max="16384" width="9.140625" style="244" customWidth="1"/>
  </cols>
  <sheetData>
    <row r="1" ht="4.5" customHeight="1"/>
    <row r="2" spans="1:6" ht="49.5" customHeight="1">
      <c r="A2" s="575" t="s">
        <v>360</v>
      </c>
      <c r="B2" s="575"/>
      <c r="C2" s="575"/>
      <c r="D2" s="575"/>
      <c r="E2" s="245"/>
      <c r="F2" s="245"/>
    </row>
    <row r="3" spans="1:6" ht="10.5" customHeight="1">
      <c r="A3" s="246"/>
      <c r="B3" s="245"/>
      <c r="C3" s="245"/>
      <c r="D3" s="245"/>
      <c r="E3" s="245"/>
      <c r="F3" s="245"/>
    </row>
    <row r="4" spans="1:6" s="251" customFormat="1" ht="39" customHeight="1">
      <c r="A4" s="247" t="s">
        <v>1055</v>
      </c>
      <c r="B4" s="248" t="s">
        <v>78</v>
      </c>
      <c r="C4" s="249" t="s">
        <v>98</v>
      </c>
      <c r="D4" s="248" t="s">
        <v>79</v>
      </c>
      <c r="E4" s="250"/>
      <c r="F4" s="250"/>
    </row>
    <row r="5" spans="1:6" ht="15" customHeight="1">
      <c r="A5" s="195">
        <v>1</v>
      </c>
      <c r="B5" s="261">
        <v>2</v>
      </c>
      <c r="C5" s="261">
        <v>3</v>
      </c>
      <c r="D5" s="261">
        <v>4</v>
      </c>
      <c r="E5" s="245"/>
      <c r="F5" s="245"/>
    </row>
    <row r="6" spans="1:6" s="251" customFormat="1" ht="15.75" customHeight="1" hidden="1">
      <c r="A6" s="194" t="s">
        <v>1</v>
      </c>
      <c r="B6" s="252" t="s">
        <v>755</v>
      </c>
      <c r="C6" s="160"/>
      <c r="D6" s="237"/>
      <c r="E6" s="250"/>
      <c r="F6" s="250"/>
    </row>
    <row r="7" spans="1:6" ht="33.75" customHeight="1" hidden="1">
      <c r="A7" s="195" t="s">
        <v>728</v>
      </c>
      <c r="B7" s="196" t="s">
        <v>485</v>
      </c>
      <c r="C7" s="161"/>
      <c r="D7" s="549" t="s">
        <v>484</v>
      </c>
      <c r="E7" s="245"/>
      <c r="F7" s="245"/>
    </row>
    <row r="8" spans="1:6" ht="33.75" customHeight="1" hidden="1">
      <c r="A8" s="195" t="s">
        <v>728</v>
      </c>
      <c r="B8" s="196" t="s">
        <v>486</v>
      </c>
      <c r="C8" s="161"/>
      <c r="D8" s="549"/>
      <c r="E8" s="245"/>
      <c r="F8" s="245"/>
    </row>
    <row r="9" spans="1:6" ht="26.25" customHeight="1" hidden="1">
      <c r="A9" s="195" t="s">
        <v>960</v>
      </c>
      <c r="B9" s="196" t="s">
        <v>487</v>
      </c>
      <c r="C9" s="161"/>
      <c r="D9" s="549"/>
      <c r="E9" s="245"/>
      <c r="F9" s="245"/>
    </row>
    <row r="10" spans="1:6" ht="50.25" customHeight="1" hidden="1">
      <c r="A10" s="195" t="s">
        <v>728</v>
      </c>
      <c r="B10" s="192" t="s">
        <v>533</v>
      </c>
      <c r="C10" s="161"/>
      <c r="D10" s="549" t="s">
        <v>774</v>
      </c>
      <c r="E10" s="245"/>
      <c r="F10" s="245"/>
    </row>
    <row r="11" spans="1:6" ht="53.25" customHeight="1" hidden="1">
      <c r="A11" s="195" t="s">
        <v>960</v>
      </c>
      <c r="B11" s="196" t="s">
        <v>773</v>
      </c>
      <c r="C11" s="161"/>
      <c r="D11" s="549"/>
      <c r="E11" s="245"/>
      <c r="F11" s="245"/>
    </row>
    <row r="12" spans="1:6" ht="22.5" customHeight="1" hidden="1">
      <c r="A12" s="195" t="s">
        <v>960</v>
      </c>
      <c r="B12" s="196" t="s">
        <v>903</v>
      </c>
      <c r="C12" s="161"/>
      <c r="D12" s="549"/>
      <c r="E12" s="245"/>
      <c r="F12" s="245"/>
    </row>
    <row r="13" spans="1:6" ht="75.75" customHeight="1" hidden="1">
      <c r="A13" s="195" t="s">
        <v>156</v>
      </c>
      <c r="B13" s="196" t="s">
        <v>590</v>
      </c>
      <c r="C13" s="161"/>
      <c r="D13" s="193" t="s">
        <v>2</v>
      </c>
      <c r="E13" s="245"/>
      <c r="F13" s="245"/>
    </row>
    <row r="14" spans="1:6" s="251" customFormat="1" ht="30" customHeight="1">
      <c r="A14" s="194" t="s">
        <v>153</v>
      </c>
      <c r="B14" s="252" t="s">
        <v>1046</v>
      </c>
      <c r="C14" s="160">
        <f>SUM(C15)</f>
        <v>7127.5</v>
      </c>
      <c r="D14" s="248"/>
      <c r="E14" s="250"/>
      <c r="F14" s="250"/>
    </row>
    <row r="15" spans="1:6" s="251" customFormat="1" ht="44.25" customHeight="1">
      <c r="A15" s="194" t="s">
        <v>154</v>
      </c>
      <c r="B15" s="196" t="s">
        <v>897</v>
      </c>
      <c r="C15" s="160">
        <v>7127.5</v>
      </c>
      <c r="D15" s="238" t="s">
        <v>656</v>
      </c>
      <c r="E15" s="250"/>
      <c r="F15" s="250"/>
    </row>
    <row r="16" ht="15">
      <c r="C16" s="256"/>
    </row>
    <row r="17" ht="15">
      <c r="C17" s="256"/>
    </row>
    <row r="18" ht="15">
      <c r="C18" s="256"/>
    </row>
    <row r="19" ht="15">
      <c r="C19" s="256"/>
    </row>
    <row r="20" ht="15">
      <c r="C20" s="256"/>
    </row>
    <row r="21" ht="15">
      <c r="C21" s="256"/>
    </row>
    <row r="22" ht="15">
      <c r="C22" s="256"/>
    </row>
    <row r="71" ht="15">
      <c r="A71" s="244" t="s">
        <v>155</v>
      </c>
    </row>
  </sheetData>
  <sheetProtection/>
  <mergeCells count="3">
    <mergeCell ref="A2:D2"/>
    <mergeCell ref="D7:D9"/>
    <mergeCell ref="D10:D12"/>
  </mergeCells>
  <printOptions/>
  <pageMargins left="0.5905511811023623" right="0.1968503937007874" top="0.6299212598425197" bottom="0.6692913385826772" header="0.15748031496062992" footer="0.1968503937007874"/>
  <pageSetup horizontalDpi="600" verticalDpi="600" orientation="portrait" paperSize="9" scale="85" r:id="rId1"/>
  <rowBreaks count="1" manualBreakCount="1">
    <brk id="1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zoomScalePageLayoutView="0" workbookViewId="0" topLeftCell="A1">
      <selection activeCell="A80" sqref="A79:A80"/>
    </sheetView>
  </sheetViews>
  <sheetFormatPr defaultColWidth="9.140625" defaultRowHeight="12.75"/>
  <cols>
    <col min="1" max="1" width="11.140625" style="243" customWidth="1"/>
    <col min="2" max="2" width="50.57421875" style="244" customWidth="1"/>
    <col min="3" max="3" width="16.28125" style="244" customWidth="1"/>
    <col min="4" max="4" width="36.00390625" style="244" customWidth="1"/>
    <col min="5" max="16384" width="9.140625" style="244" customWidth="1"/>
  </cols>
  <sheetData>
    <row r="1" ht="4.5" customHeight="1"/>
    <row r="2" spans="1:6" ht="49.5" customHeight="1">
      <c r="A2" s="575" t="s">
        <v>971</v>
      </c>
      <c r="B2" s="575"/>
      <c r="C2" s="575"/>
      <c r="D2" s="575"/>
      <c r="E2" s="245"/>
      <c r="F2" s="245"/>
    </row>
    <row r="3" spans="1:6" ht="10.5" customHeight="1">
      <c r="A3" s="246"/>
      <c r="B3" s="245"/>
      <c r="C3" s="245"/>
      <c r="D3" s="245"/>
      <c r="E3" s="245"/>
      <c r="F3" s="245"/>
    </row>
    <row r="4" spans="1:6" s="251" customFormat="1" ht="39" customHeight="1">
      <c r="A4" s="247" t="s">
        <v>1055</v>
      </c>
      <c r="B4" s="248" t="s">
        <v>78</v>
      </c>
      <c r="C4" s="249" t="s">
        <v>98</v>
      </c>
      <c r="D4" s="248" t="s">
        <v>79</v>
      </c>
      <c r="E4" s="250"/>
      <c r="F4" s="250"/>
    </row>
    <row r="5" spans="1:6" ht="15" customHeight="1">
      <c r="A5" s="195">
        <v>1</v>
      </c>
      <c r="B5" s="261">
        <v>2</v>
      </c>
      <c r="C5" s="261">
        <v>3</v>
      </c>
      <c r="D5" s="261">
        <v>4</v>
      </c>
      <c r="E5" s="245"/>
      <c r="F5" s="245"/>
    </row>
    <row r="6" spans="1:6" s="251" customFormat="1" ht="15.75" customHeight="1" hidden="1">
      <c r="A6" s="194" t="s">
        <v>1</v>
      </c>
      <c r="B6" s="252" t="s">
        <v>755</v>
      </c>
      <c r="C6" s="160"/>
      <c r="D6" s="237"/>
      <c r="E6" s="250"/>
      <c r="F6" s="250"/>
    </row>
    <row r="7" spans="1:6" ht="33.75" customHeight="1" hidden="1">
      <c r="A7" s="195" t="s">
        <v>728</v>
      </c>
      <c r="B7" s="196" t="s">
        <v>485</v>
      </c>
      <c r="C7" s="161"/>
      <c r="D7" s="549" t="s">
        <v>484</v>
      </c>
      <c r="E7" s="245"/>
      <c r="F7" s="245"/>
    </row>
    <row r="8" spans="1:6" ht="33.75" customHeight="1" hidden="1">
      <c r="A8" s="195" t="s">
        <v>728</v>
      </c>
      <c r="B8" s="196" t="s">
        <v>486</v>
      </c>
      <c r="C8" s="161"/>
      <c r="D8" s="549"/>
      <c r="E8" s="245"/>
      <c r="F8" s="245"/>
    </row>
    <row r="9" spans="1:6" ht="26.25" customHeight="1" hidden="1">
      <c r="A9" s="195" t="s">
        <v>960</v>
      </c>
      <c r="B9" s="196" t="s">
        <v>487</v>
      </c>
      <c r="C9" s="161"/>
      <c r="D9" s="549"/>
      <c r="E9" s="245"/>
      <c r="F9" s="245"/>
    </row>
    <row r="10" spans="1:6" ht="50.25" customHeight="1" hidden="1">
      <c r="A10" s="195" t="s">
        <v>728</v>
      </c>
      <c r="B10" s="192" t="s">
        <v>533</v>
      </c>
      <c r="C10" s="161"/>
      <c r="D10" s="549" t="s">
        <v>774</v>
      </c>
      <c r="E10" s="245"/>
      <c r="F10" s="245"/>
    </row>
    <row r="11" spans="1:6" ht="53.25" customHeight="1" hidden="1">
      <c r="A11" s="195" t="s">
        <v>960</v>
      </c>
      <c r="B11" s="196" t="s">
        <v>773</v>
      </c>
      <c r="C11" s="161"/>
      <c r="D11" s="549"/>
      <c r="E11" s="245"/>
      <c r="F11" s="245"/>
    </row>
    <row r="12" spans="1:6" ht="22.5" customHeight="1" hidden="1">
      <c r="A12" s="195" t="s">
        <v>960</v>
      </c>
      <c r="B12" s="196" t="s">
        <v>903</v>
      </c>
      <c r="C12" s="161"/>
      <c r="D12" s="549"/>
      <c r="E12" s="245"/>
      <c r="F12" s="245"/>
    </row>
    <row r="13" spans="1:6" ht="75.75" customHeight="1" hidden="1">
      <c r="A13" s="195" t="s">
        <v>156</v>
      </c>
      <c r="B13" s="196" t="s">
        <v>590</v>
      </c>
      <c r="C13" s="161"/>
      <c r="D13" s="193" t="s">
        <v>2</v>
      </c>
      <c r="E13" s="245"/>
      <c r="F13" s="245"/>
    </row>
    <row r="14" spans="1:6" s="251" customFormat="1" ht="30" customHeight="1">
      <c r="A14" s="194" t="s">
        <v>657</v>
      </c>
      <c r="B14" s="252" t="s">
        <v>1030</v>
      </c>
      <c r="C14" s="160">
        <f>SUM(C15)</f>
        <v>5415.5</v>
      </c>
      <c r="D14" s="248"/>
      <c r="E14" s="250"/>
      <c r="F14" s="250"/>
    </row>
    <row r="15" spans="1:6" s="251" customFormat="1" ht="44.25" customHeight="1">
      <c r="A15" s="194" t="s">
        <v>658</v>
      </c>
      <c r="B15" s="196" t="s">
        <v>972</v>
      </c>
      <c r="C15" s="160">
        <v>5415.5</v>
      </c>
      <c r="D15" s="238" t="s">
        <v>973</v>
      </c>
      <c r="E15" s="250"/>
      <c r="F15" s="250"/>
    </row>
    <row r="16" ht="15">
      <c r="C16" s="256"/>
    </row>
    <row r="17" ht="15">
      <c r="C17" s="256"/>
    </row>
    <row r="18" ht="15">
      <c r="C18" s="256"/>
    </row>
    <row r="19" ht="15">
      <c r="C19" s="256"/>
    </row>
    <row r="20" ht="15">
      <c r="C20" s="256"/>
    </row>
    <row r="21" ht="15">
      <c r="C21" s="256"/>
    </row>
    <row r="22" ht="15">
      <c r="C22" s="256"/>
    </row>
    <row r="71" ht="15">
      <c r="A71" s="244"/>
    </row>
  </sheetData>
  <sheetProtection/>
  <mergeCells count="3">
    <mergeCell ref="A2:D2"/>
    <mergeCell ref="D7:D9"/>
    <mergeCell ref="D10:D12"/>
  </mergeCells>
  <printOptions/>
  <pageMargins left="0.75" right="0.29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00390625" style="243" customWidth="1"/>
    <col min="2" max="2" width="52.140625" style="244" customWidth="1"/>
    <col min="3" max="3" width="15.8515625" style="244" customWidth="1"/>
    <col min="4" max="4" width="14.28125" style="244" hidden="1" customWidth="1"/>
    <col min="5" max="5" width="12.00390625" style="244" hidden="1" customWidth="1"/>
    <col min="6" max="6" width="11.00390625" style="244" hidden="1" customWidth="1"/>
    <col min="7" max="7" width="30.421875" style="244" customWidth="1"/>
    <col min="8" max="16384" width="9.140625" style="244" customWidth="1"/>
  </cols>
  <sheetData>
    <row r="1" ht="4.5" customHeight="1"/>
    <row r="2" spans="1:9" ht="49.5" customHeight="1">
      <c r="A2" s="575" t="s">
        <v>867</v>
      </c>
      <c r="B2" s="575"/>
      <c r="C2" s="575"/>
      <c r="D2" s="575"/>
      <c r="E2" s="575"/>
      <c r="F2" s="575"/>
      <c r="G2" s="575"/>
      <c r="H2" s="245"/>
      <c r="I2" s="245"/>
    </row>
    <row r="3" spans="1:9" ht="10.5" customHeight="1">
      <c r="A3" s="246"/>
      <c r="B3" s="245"/>
      <c r="C3" s="245"/>
      <c r="D3" s="245"/>
      <c r="E3" s="245"/>
      <c r="F3" s="245"/>
      <c r="G3" s="245"/>
      <c r="H3" s="245"/>
      <c r="I3" s="245"/>
    </row>
    <row r="4" spans="1:9" s="171" customFormat="1" ht="51.75" customHeight="1">
      <c r="A4" s="346" t="s">
        <v>1055</v>
      </c>
      <c r="B4" s="347" t="s">
        <v>78</v>
      </c>
      <c r="C4" s="347" t="s">
        <v>106</v>
      </c>
      <c r="D4" s="348" t="s">
        <v>1150</v>
      </c>
      <c r="E4" s="348" t="s">
        <v>100</v>
      </c>
      <c r="F4" s="348" t="s">
        <v>585</v>
      </c>
      <c r="G4" s="347" t="s">
        <v>79</v>
      </c>
      <c r="H4" s="170"/>
      <c r="I4" s="170"/>
    </row>
    <row r="5" spans="1:9" s="260" customFormat="1" ht="13.5" customHeight="1">
      <c r="A5" s="257">
        <v>1</v>
      </c>
      <c r="B5" s="258">
        <v>2</v>
      </c>
      <c r="C5" s="258">
        <v>3</v>
      </c>
      <c r="D5" s="258">
        <v>4</v>
      </c>
      <c r="E5" s="258">
        <v>5</v>
      </c>
      <c r="F5" s="258">
        <v>6</v>
      </c>
      <c r="G5" s="258">
        <v>4</v>
      </c>
      <c r="H5" s="259"/>
      <c r="I5" s="259"/>
    </row>
    <row r="6" spans="1:9" s="251" customFormat="1" ht="30" customHeight="1" hidden="1">
      <c r="A6" s="194" t="s">
        <v>153</v>
      </c>
      <c r="B6" s="353" t="s">
        <v>1046</v>
      </c>
      <c r="C6" s="160">
        <f>SUM(C7)</f>
        <v>0</v>
      </c>
      <c r="D6" s="160">
        <f>SUM(D7)</f>
        <v>0</v>
      </c>
      <c r="E6" s="160">
        <f>SUM(E7)</f>
        <v>0</v>
      </c>
      <c r="F6" s="160">
        <f>SUM(F7)</f>
        <v>0</v>
      </c>
      <c r="G6" s="352"/>
      <c r="H6" s="250"/>
      <c r="I6" s="250"/>
    </row>
    <row r="7" spans="1:9" ht="20.25" customHeight="1" hidden="1">
      <c r="A7" s="195" t="s">
        <v>154</v>
      </c>
      <c r="B7" s="354" t="s">
        <v>1139</v>
      </c>
      <c r="C7" s="161">
        <f>SUM(D7)</f>
        <v>0</v>
      </c>
      <c r="D7" s="161"/>
      <c r="E7" s="161"/>
      <c r="F7" s="161"/>
      <c r="G7" s="351"/>
      <c r="H7" s="245"/>
      <c r="I7" s="245"/>
    </row>
    <row r="8" spans="1:9" ht="22.5" customHeight="1">
      <c r="A8" s="194" t="s">
        <v>676</v>
      </c>
      <c r="B8" s="252" t="s">
        <v>793</v>
      </c>
      <c r="C8" s="253">
        <f>SUM(D8+E8)</f>
        <v>0</v>
      </c>
      <c r="D8" s="160"/>
      <c r="E8" s="160"/>
      <c r="F8" s="160"/>
      <c r="G8" s="564" t="s">
        <v>868</v>
      </c>
      <c r="H8" s="245"/>
      <c r="I8" s="245"/>
    </row>
    <row r="9" spans="1:9" ht="23.25" customHeight="1">
      <c r="A9" s="195" t="s">
        <v>676</v>
      </c>
      <c r="B9" s="196" t="s">
        <v>875</v>
      </c>
      <c r="C9" s="254">
        <v>79.3</v>
      </c>
      <c r="D9" s="161"/>
      <c r="E9" s="161"/>
      <c r="F9" s="161"/>
      <c r="G9" s="551"/>
      <c r="H9" s="245"/>
      <c r="I9" s="245"/>
    </row>
    <row r="10" spans="1:9" ht="23.25" customHeight="1">
      <c r="A10" s="195" t="s">
        <v>676</v>
      </c>
      <c r="B10" s="196" t="s">
        <v>876</v>
      </c>
      <c r="C10" s="254">
        <v>-10.3</v>
      </c>
      <c r="D10" s="161"/>
      <c r="E10" s="161"/>
      <c r="F10" s="161"/>
      <c r="G10" s="551"/>
      <c r="H10" s="245"/>
      <c r="I10" s="245"/>
    </row>
    <row r="11" spans="1:9" ht="23.25" customHeight="1">
      <c r="A11" s="195" t="s">
        <v>676</v>
      </c>
      <c r="B11" s="196" t="s">
        <v>877</v>
      </c>
      <c r="C11" s="254">
        <v>-3.7</v>
      </c>
      <c r="D11" s="161"/>
      <c r="E11" s="161"/>
      <c r="F11" s="161"/>
      <c r="G11" s="551"/>
      <c r="H11" s="245"/>
      <c r="I11" s="245"/>
    </row>
    <row r="12" spans="1:9" ht="23.25" customHeight="1">
      <c r="A12" s="195" t="s">
        <v>676</v>
      </c>
      <c r="B12" s="196" t="s">
        <v>878</v>
      </c>
      <c r="C12" s="254">
        <v>-9.6</v>
      </c>
      <c r="D12" s="161"/>
      <c r="E12" s="161"/>
      <c r="F12" s="161"/>
      <c r="G12" s="551"/>
      <c r="H12" s="245"/>
      <c r="I12" s="245"/>
    </row>
    <row r="13" spans="1:9" ht="23.25" customHeight="1">
      <c r="A13" s="195" t="s">
        <v>676</v>
      </c>
      <c r="B13" s="196" t="s">
        <v>879</v>
      </c>
      <c r="C13" s="254">
        <v>9.2</v>
      </c>
      <c r="D13" s="161"/>
      <c r="E13" s="161"/>
      <c r="F13" s="161"/>
      <c r="G13" s="551"/>
      <c r="H13" s="245"/>
      <c r="I13" s="245"/>
    </row>
    <row r="14" spans="1:9" ht="23.25" customHeight="1">
      <c r="A14" s="195" t="s">
        <v>676</v>
      </c>
      <c r="B14" s="196" t="s">
        <v>880</v>
      </c>
      <c r="C14" s="254">
        <v>-3.3</v>
      </c>
      <c r="D14" s="161"/>
      <c r="E14" s="161"/>
      <c r="F14" s="161"/>
      <c r="G14" s="551"/>
      <c r="H14" s="245"/>
      <c r="I14" s="245"/>
    </row>
    <row r="15" spans="1:9" ht="23.25" customHeight="1">
      <c r="A15" s="195" t="s">
        <v>676</v>
      </c>
      <c r="B15" s="196" t="s">
        <v>881</v>
      </c>
      <c r="C15" s="254">
        <v>-3.2</v>
      </c>
      <c r="D15" s="161"/>
      <c r="E15" s="161"/>
      <c r="F15" s="161"/>
      <c r="G15" s="551"/>
      <c r="H15" s="245"/>
      <c r="I15" s="245"/>
    </row>
    <row r="16" spans="1:9" ht="23.25" customHeight="1">
      <c r="A16" s="195" t="s">
        <v>676</v>
      </c>
      <c r="B16" s="196" t="s">
        <v>882</v>
      </c>
      <c r="C16" s="254">
        <v>8.3</v>
      </c>
      <c r="D16" s="161"/>
      <c r="E16" s="161"/>
      <c r="F16" s="161"/>
      <c r="G16" s="551"/>
      <c r="H16" s="245"/>
      <c r="I16" s="245"/>
    </row>
    <row r="17" spans="1:9" ht="23.25" customHeight="1">
      <c r="A17" s="195" t="s">
        <v>676</v>
      </c>
      <c r="B17" s="196" t="s">
        <v>157</v>
      </c>
      <c r="C17" s="254">
        <v>-22.7</v>
      </c>
      <c r="D17" s="161"/>
      <c r="E17" s="161"/>
      <c r="F17" s="161"/>
      <c r="G17" s="551"/>
      <c r="H17" s="245"/>
      <c r="I17" s="245"/>
    </row>
    <row r="18" spans="1:9" ht="23.25" customHeight="1" hidden="1">
      <c r="A18" s="195" t="s">
        <v>676</v>
      </c>
      <c r="B18" s="196" t="s">
        <v>800</v>
      </c>
      <c r="C18" s="254">
        <f>SUM(D18+E18)</f>
        <v>0</v>
      </c>
      <c r="D18" s="161"/>
      <c r="E18" s="161"/>
      <c r="F18" s="161"/>
      <c r="G18" s="551"/>
      <c r="H18" s="245"/>
      <c r="I18" s="245"/>
    </row>
    <row r="19" spans="1:9" ht="23.25" customHeight="1">
      <c r="A19" s="195" t="s">
        <v>676</v>
      </c>
      <c r="B19" s="196" t="s">
        <v>883</v>
      </c>
      <c r="C19" s="254">
        <v>-19</v>
      </c>
      <c r="D19" s="161"/>
      <c r="E19" s="161"/>
      <c r="F19" s="161"/>
      <c r="G19" s="551"/>
      <c r="H19" s="245"/>
      <c r="I19" s="245"/>
    </row>
    <row r="20" spans="1:9" ht="23.25" customHeight="1">
      <c r="A20" s="195" t="s">
        <v>676</v>
      </c>
      <c r="B20" s="196" t="s">
        <v>884</v>
      </c>
      <c r="C20" s="254">
        <v>-22.1</v>
      </c>
      <c r="D20" s="161"/>
      <c r="E20" s="161"/>
      <c r="F20" s="161"/>
      <c r="G20" s="551"/>
      <c r="H20" s="245"/>
      <c r="I20" s="245"/>
    </row>
    <row r="21" spans="1:9" ht="20.25" customHeight="1">
      <c r="A21" s="195" t="s">
        <v>676</v>
      </c>
      <c r="B21" s="196" t="s">
        <v>794</v>
      </c>
      <c r="C21" s="254">
        <f>SUM(D21+E21)</f>
        <v>0</v>
      </c>
      <c r="D21" s="161"/>
      <c r="E21" s="161"/>
      <c r="F21" s="161"/>
      <c r="G21" s="551"/>
      <c r="H21" s="245"/>
      <c r="I21" s="245"/>
    </row>
    <row r="22" spans="1:9" ht="18" customHeight="1">
      <c r="A22" s="195" t="s">
        <v>676</v>
      </c>
      <c r="B22" s="196" t="s">
        <v>795</v>
      </c>
      <c r="C22" s="254">
        <v>-0.4</v>
      </c>
      <c r="D22" s="161"/>
      <c r="E22" s="161"/>
      <c r="F22" s="161"/>
      <c r="G22" s="551"/>
      <c r="H22" s="245"/>
      <c r="I22" s="245"/>
    </row>
    <row r="23" spans="1:9" ht="20.25" customHeight="1">
      <c r="A23" s="195" t="s">
        <v>676</v>
      </c>
      <c r="B23" s="196" t="s">
        <v>796</v>
      </c>
      <c r="C23" s="254">
        <v>-0.3</v>
      </c>
      <c r="D23" s="161"/>
      <c r="E23" s="161"/>
      <c r="F23" s="161"/>
      <c r="G23" s="551"/>
      <c r="H23" s="245"/>
      <c r="I23" s="245"/>
    </row>
    <row r="24" spans="1:9" ht="17.25" customHeight="1">
      <c r="A24" s="195" t="s">
        <v>676</v>
      </c>
      <c r="B24" s="196" t="s">
        <v>797</v>
      </c>
      <c r="C24" s="254">
        <v>0.1</v>
      </c>
      <c r="D24" s="161"/>
      <c r="E24" s="161"/>
      <c r="F24" s="161"/>
      <c r="G24" s="551"/>
      <c r="H24" s="245"/>
      <c r="I24" s="245"/>
    </row>
    <row r="25" spans="1:9" ht="18" customHeight="1">
      <c r="A25" s="195" t="s">
        <v>676</v>
      </c>
      <c r="B25" s="196" t="s">
        <v>801</v>
      </c>
      <c r="C25" s="254">
        <v>57.3</v>
      </c>
      <c r="D25" s="161"/>
      <c r="E25" s="161"/>
      <c r="F25" s="161"/>
      <c r="G25" s="551"/>
      <c r="H25" s="245"/>
      <c r="I25" s="245"/>
    </row>
    <row r="26" spans="1:9" ht="19.5" customHeight="1">
      <c r="A26" s="195" t="s">
        <v>676</v>
      </c>
      <c r="B26" s="196" t="s">
        <v>798</v>
      </c>
      <c r="C26" s="254">
        <v>5.8</v>
      </c>
      <c r="D26" s="161"/>
      <c r="E26" s="161"/>
      <c r="F26" s="161"/>
      <c r="G26" s="551"/>
      <c r="H26" s="245"/>
      <c r="I26" s="245"/>
    </row>
    <row r="27" spans="1:9" ht="18.75" customHeight="1">
      <c r="A27" s="195" t="s">
        <v>676</v>
      </c>
      <c r="B27" s="196" t="s">
        <v>799</v>
      </c>
      <c r="C27" s="254">
        <v>26.7</v>
      </c>
      <c r="D27" s="161"/>
      <c r="E27" s="161"/>
      <c r="F27" s="161"/>
      <c r="G27" s="551"/>
      <c r="H27" s="245"/>
      <c r="I27" s="245"/>
    </row>
    <row r="28" spans="1:9" ht="24" customHeight="1">
      <c r="A28" s="195" t="s">
        <v>676</v>
      </c>
      <c r="B28" s="196" t="s">
        <v>871</v>
      </c>
      <c r="C28" s="254">
        <v>-93.4</v>
      </c>
      <c r="D28" s="161"/>
      <c r="E28" s="161"/>
      <c r="F28" s="161"/>
      <c r="G28" s="551"/>
      <c r="H28" s="245"/>
      <c r="I28" s="245"/>
    </row>
    <row r="29" spans="1:9" ht="21" customHeight="1">
      <c r="A29" s="195" t="s">
        <v>676</v>
      </c>
      <c r="B29" s="196" t="s">
        <v>870</v>
      </c>
      <c r="C29" s="254">
        <v>52.4</v>
      </c>
      <c r="D29" s="161"/>
      <c r="E29" s="161"/>
      <c r="F29" s="161"/>
      <c r="G29" s="551"/>
      <c r="H29" s="245"/>
      <c r="I29" s="245"/>
    </row>
    <row r="30" spans="1:9" ht="18" customHeight="1">
      <c r="A30" s="195" t="s">
        <v>676</v>
      </c>
      <c r="B30" s="196" t="s">
        <v>802</v>
      </c>
      <c r="C30" s="254">
        <v>68.7</v>
      </c>
      <c r="D30" s="161"/>
      <c r="E30" s="161"/>
      <c r="F30" s="161"/>
      <c r="G30" s="551"/>
      <c r="H30" s="245"/>
      <c r="I30" s="245"/>
    </row>
    <row r="31" spans="1:9" ht="18" customHeight="1">
      <c r="A31" s="195" t="s">
        <v>676</v>
      </c>
      <c r="B31" s="196" t="s">
        <v>869</v>
      </c>
      <c r="C31" s="254">
        <v>-113.7</v>
      </c>
      <c r="D31" s="161"/>
      <c r="E31" s="161"/>
      <c r="F31" s="161"/>
      <c r="G31" s="551"/>
      <c r="H31" s="245"/>
      <c r="I31" s="245"/>
    </row>
    <row r="32" spans="1:9" ht="21.75" customHeight="1">
      <c r="A32" s="195" t="s">
        <v>676</v>
      </c>
      <c r="B32" s="196" t="s">
        <v>862</v>
      </c>
      <c r="C32" s="254">
        <v>-56.8</v>
      </c>
      <c r="D32" s="161"/>
      <c r="E32" s="161"/>
      <c r="F32" s="161"/>
      <c r="G32" s="551"/>
      <c r="H32" s="245"/>
      <c r="I32" s="245"/>
    </row>
    <row r="33" spans="1:9" ht="22.5" customHeight="1">
      <c r="A33" s="195" t="s">
        <v>676</v>
      </c>
      <c r="B33" s="196" t="s">
        <v>874</v>
      </c>
      <c r="C33" s="254">
        <f>SUM(D33+E33)</f>
        <v>0</v>
      </c>
      <c r="D33" s="161"/>
      <c r="E33" s="161"/>
      <c r="F33" s="161"/>
      <c r="G33" s="551"/>
      <c r="H33" s="245"/>
      <c r="I33" s="245"/>
    </row>
    <row r="34" spans="1:9" ht="19.5" customHeight="1">
      <c r="A34" s="195" t="s">
        <v>676</v>
      </c>
      <c r="B34" s="196" t="s">
        <v>872</v>
      </c>
      <c r="C34" s="254">
        <v>27.6</v>
      </c>
      <c r="D34" s="161"/>
      <c r="E34" s="161"/>
      <c r="F34" s="161"/>
      <c r="G34" s="551"/>
      <c r="H34" s="245"/>
      <c r="I34" s="245"/>
    </row>
    <row r="35" spans="1:9" ht="19.5" customHeight="1">
      <c r="A35" s="195" t="s">
        <v>676</v>
      </c>
      <c r="B35" s="196" t="s">
        <v>873</v>
      </c>
      <c r="C35" s="254">
        <v>23.1</v>
      </c>
      <c r="D35" s="161"/>
      <c r="E35" s="161"/>
      <c r="F35" s="161"/>
      <c r="G35" s="551"/>
      <c r="H35" s="245"/>
      <c r="I35" s="245"/>
    </row>
    <row r="36" spans="1:9" ht="19.5" customHeight="1">
      <c r="A36" s="195" t="s">
        <v>676</v>
      </c>
      <c r="B36" s="196" t="s">
        <v>803</v>
      </c>
      <c r="C36" s="254">
        <f>SUM(D36+E36)</f>
        <v>0</v>
      </c>
      <c r="D36" s="161"/>
      <c r="E36" s="161"/>
      <c r="F36" s="161"/>
      <c r="G36" s="557"/>
      <c r="H36" s="245"/>
      <c r="I36" s="245"/>
    </row>
    <row r="37" spans="1:9" ht="40.5" customHeight="1" hidden="1">
      <c r="A37" s="195" t="s">
        <v>676</v>
      </c>
      <c r="B37" s="196" t="s">
        <v>804</v>
      </c>
      <c r="C37" s="254">
        <f>SUM(D37+E37)</f>
        <v>0</v>
      </c>
      <c r="D37" s="161"/>
      <c r="E37" s="355"/>
      <c r="F37" s="355"/>
      <c r="G37" s="238"/>
      <c r="H37" s="245"/>
      <c r="I37" s="245"/>
    </row>
    <row r="38" spans="1:9" ht="24" customHeight="1" hidden="1">
      <c r="A38" s="195" t="s">
        <v>677</v>
      </c>
      <c r="B38" s="252" t="s">
        <v>30</v>
      </c>
      <c r="C38" s="254"/>
      <c r="D38" s="161"/>
      <c r="E38" s="355"/>
      <c r="F38" s="355"/>
      <c r="G38" s="564" t="s">
        <v>390</v>
      </c>
      <c r="H38" s="245"/>
      <c r="I38" s="245"/>
    </row>
    <row r="39" spans="1:9" ht="48.75" customHeight="1" hidden="1">
      <c r="A39" s="195" t="s">
        <v>677</v>
      </c>
      <c r="B39" s="196" t="s">
        <v>536</v>
      </c>
      <c r="C39" s="254"/>
      <c r="D39" s="161"/>
      <c r="E39" s="355"/>
      <c r="F39" s="355"/>
      <c r="G39" s="557"/>
      <c r="H39" s="245"/>
      <c r="I39" s="245"/>
    </row>
    <row r="40" spans="1:9" ht="48.75" customHeight="1" hidden="1">
      <c r="A40" s="195" t="s">
        <v>792</v>
      </c>
      <c r="B40" s="196"/>
      <c r="C40" s="254"/>
      <c r="D40" s="161"/>
      <c r="E40" s="355"/>
      <c r="F40" s="355"/>
      <c r="G40" s="193"/>
      <c r="H40" s="245"/>
      <c r="I40" s="245"/>
    </row>
    <row r="41" spans="1:9" s="251" customFormat="1" ht="23.25" customHeight="1" hidden="1">
      <c r="A41" s="194" t="s">
        <v>514</v>
      </c>
      <c r="B41" s="252" t="s">
        <v>904</v>
      </c>
      <c r="C41" s="160">
        <f>SUM(C44+C46+C42)</f>
        <v>0</v>
      </c>
      <c r="D41" s="160"/>
      <c r="E41" s="160"/>
      <c r="F41" s="160"/>
      <c r="G41" s="248"/>
      <c r="H41" s="250"/>
      <c r="I41" s="250"/>
    </row>
    <row r="42" spans="1:9" ht="49.5" customHeight="1" hidden="1">
      <c r="A42" s="195" t="s">
        <v>1087</v>
      </c>
      <c r="B42" s="196" t="s">
        <v>905</v>
      </c>
      <c r="C42" s="253">
        <f>SUM(D42+E42+F42)</f>
        <v>0</v>
      </c>
      <c r="D42" s="161"/>
      <c r="E42" s="161"/>
      <c r="F42" s="161"/>
      <c r="G42" s="238" t="s">
        <v>587</v>
      </c>
      <c r="H42" s="245"/>
      <c r="I42" s="245"/>
    </row>
    <row r="43" spans="1:9" ht="49.5" customHeight="1" hidden="1">
      <c r="A43" s="195" t="s">
        <v>209</v>
      </c>
      <c r="B43" s="196"/>
      <c r="C43" s="253"/>
      <c r="D43" s="161"/>
      <c r="E43" s="161"/>
      <c r="F43" s="161"/>
      <c r="G43" s="357"/>
      <c r="H43" s="245"/>
      <c r="I43" s="245"/>
    </row>
    <row r="44" spans="1:9" s="251" customFormat="1" ht="18.75" customHeight="1" hidden="1">
      <c r="A44" s="194" t="s">
        <v>1157</v>
      </c>
      <c r="B44" s="252" t="s">
        <v>1156</v>
      </c>
      <c r="C44" s="253">
        <f>SUM(D44+E44)</f>
        <v>0</v>
      </c>
      <c r="D44" s="160"/>
      <c r="E44" s="160"/>
      <c r="F44" s="160"/>
      <c r="G44" s="564" t="s">
        <v>806</v>
      </c>
      <c r="H44" s="250"/>
      <c r="I44" s="250"/>
    </row>
    <row r="45" spans="1:9" ht="15.75" customHeight="1" hidden="1">
      <c r="A45" s="195" t="s">
        <v>984</v>
      </c>
      <c r="B45" s="196" t="s">
        <v>1151</v>
      </c>
      <c r="C45" s="253">
        <f>SUM(D45+E45)</f>
        <v>0</v>
      </c>
      <c r="D45" s="161"/>
      <c r="E45" s="161"/>
      <c r="F45" s="161"/>
      <c r="G45" s="551"/>
      <c r="H45" s="245"/>
      <c r="I45" s="245"/>
    </row>
    <row r="46" spans="1:9" s="251" customFormat="1" ht="20.25" customHeight="1" hidden="1">
      <c r="A46" s="194" t="s">
        <v>515</v>
      </c>
      <c r="B46" s="252" t="s">
        <v>524</v>
      </c>
      <c r="C46" s="253">
        <f>SUM(D46+E46)</f>
        <v>0</v>
      </c>
      <c r="D46" s="160"/>
      <c r="E46" s="160"/>
      <c r="F46" s="160"/>
      <c r="G46" s="551"/>
      <c r="H46" s="250"/>
      <c r="I46" s="250"/>
    </row>
    <row r="47" spans="1:9" ht="18" customHeight="1" hidden="1">
      <c r="A47" s="195" t="s">
        <v>515</v>
      </c>
      <c r="B47" s="196" t="s">
        <v>805</v>
      </c>
      <c r="C47" s="253">
        <f>SUM(D47+E47)</f>
        <v>0</v>
      </c>
      <c r="D47" s="161"/>
      <c r="E47" s="161"/>
      <c r="F47" s="161"/>
      <c r="G47" s="557"/>
      <c r="H47" s="245"/>
      <c r="I47" s="245"/>
    </row>
    <row r="48" spans="1:7" ht="26.25" customHeight="1">
      <c r="A48" s="576" t="s">
        <v>284</v>
      </c>
      <c r="B48" s="577"/>
      <c r="C48" s="255">
        <f>SUM(D48+E48+F48)</f>
        <v>0</v>
      </c>
      <c r="D48" s="48"/>
      <c r="E48" s="48"/>
      <c r="F48" s="48"/>
      <c r="G48" s="241"/>
    </row>
    <row r="49" spans="4:6" ht="15">
      <c r="D49" s="256"/>
      <c r="E49" s="256"/>
      <c r="F49" s="256"/>
    </row>
    <row r="50" spans="4:6" ht="15">
      <c r="D50" s="256"/>
      <c r="E50" s="256"/>
      <c r="F50" s="256"/>
    </row>
    <row r="51" spans="4:6" ht="15">
      <c r="D51" s="256"/>
      <c r="E51" s="256"/>
      <c r="F51" s="256"/>
    </row>
    <row r="52" spans="4:6" ht="15">
      <c r="D52" s="256"/>
      <c r="E52" s="256"/>
      <c r="F52" s="256"/>
    </row>
    <row r="53" spans="4:6" ht="15">
      <c r="D53" s="256"/>
      <c r="E53" s="256"/>
      <c r="F53" s="256"/>
    </row>
    <row r="54" spans="4:6" ht="15">
      <c r="D54" s="256"/>
      <c r="E54" s="256"/>
      <c r="F54" s="256"/>
    </row>
    <row r="55" spans="4:6" ht="15">
      <c r="D55" s="256"/>
      <c r="E55" s="256"/>
      <c r="F55" s="256"/>
    </row>
    <row r="104" ht="15">
      <c r="A104" s="244"/>
    </row>
  </sheetData>
  <sheetProtection/>
  <mergeCells count="5">
    <mergeCell ref="A48:B48"/>
    <mergeCell ref="A2:G2"/>
    <mergeCell ref="G8:G36"/>
    <mergeCell ref="G38:G39"/>
    <mergeCell ref="G44:G47"/>
  </mergeCells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00390625" style="243" customWidth="1"/>
    <col min="2" max="2" width="52.140625" style="244" customWidth="1"/>
    <col min="3" max="3" width="12.28125" style="244" customWidth="1"/>
    <col min="4" max="4" width="14.28125" style="244" customWidth="1"/>
    <col min="5" max="5" width="12.00390625" style="244" customWidth="1"/>
    <col min="6" max="6" width="0.13671875" style="244" hidden="1" customWidth="1"/>
    <col min="7" max="7" width="30.421875" style="244" customWidth="1"/>
    <col min="8" max="16384" width="9.140625" style="244" customWidth="1"/>
  </cols>
  <sheetData>
    <row r="1" ht="4.5" customHeight="1"/>
    <row r="2" spans="1:9" ht="49.5" customHeight="1">
      <c r="A2" s="575" t="s">
        <v>864</v>
      </c>
      <c r="B2" s="575"/>
      <c r="C2" s="575"/>
      <c r="D2" s="575"/>
      <c r="E2" s="575"/>
      <c r="F2" s="575"/>
      <c r="G2" s="575"/>
      <c r="H2" s="245"/>
      <c r="I2" s="245"/>
    </row>
    <row r="3" spans="1:9" ht="10.5" customHeight="1">
      <c r="A3" s="246"/>
      <c r="B3" s="245"/>
      <c r="C3" s="245"/>
      <c r="D3" s="245"/>
      <c r="E3" s="245"/>
      <c r="F3" s="245"/>
      <c r="G3" s="245"/>
      <c r="H3" s="245"/>
      <c r="I3" s="245"/>
    </row>
    <row r="4" spans="1:9" s="171" customFormat="1" ht="51.75" customHeight="1">
      <c r="A4" s="346" t="s">
        <v>1055</v>
      </c>
      <c r="B4" s="347" t="s">
        <v>78</v>
      </c>
      <c r="C4" s="347" t="s">
        <v>106</v>
      </c>
      <c r="D4" s="348" t="s">
        <v>1150</v>
      </c>
      <c r="E4" s="348" t="s">
        <v>100</v>
      </c>
      <c r="F4" s="348" t="s">
        <v>585</v>
      </c>
      <c r="G4" s="347" t="s">
        <v>79</v>
      </c>
      <c r="H4" s="170"/>
      <c r="I4" s="170"/>
    </row>
    <row r="5" spans="1:9" s="260" customFormat="1" ht="13.5" customHeight="1">
      <c r="A5" s="257">
        <v>1</v>
      </c>
      <c r="B5" s="258">
        <v>2</v>
      </c>
      <c r="C5" s="258">
        <v>3</v>
      </c>
      <c r="D5" s="258">
        <v>4</v>
      </c>
      <c r="E5" s="258">
        <v>5</v>
      </c>
      <c r="F5" s="258">
        <v>6</v>
      </c>
      <c r="G5" s="258">
        <v>7</v>
      </c>
      <c r="H5" s="259"/>
      <c r="I5" s="259"/>
    </row>
    <row r="6" spans="1:9" s="251" customFormat="1" ht="30" customHeight="1" hidden="1">
      <c r="A6" s="194" t="s">
        <v>153</v>
      </c>
      <c r="B6" s="353" t="s">
        <v>1046</v>
      </c>
      <c r="C6" s="160">
        <f>SUM(C7)</f>
        <v>0</v>
      </c>
      <c r="D6" s="160">
        <f>SUM(D7)</f>
        <v>0</v>
      </c>
      <c r="E6" s="160">
        <f>SUM(E7)</f>
        <v>0</v>
      </c>
      <c r="F6" s="160">
        <f>SUM(F7)</f>
        <v>0</v>
      </c>
      <c r="G6" s="352"/>
      <c r="H6" s="250"/>
      <c r="I6" s="250"/>
    </row>
    <row r="7" spans="1:9" ht="20.25" customHeight="1" hidden="1">
      <c r="A7" s="195" t="s">
        <v>154</v>
      </c>
      <c r="B7" s="354" t="s">
        <v>1139</v>
      </c>
      <c r="C7" s="161">
        <f>SUM(D7)</f>
        <v>0</v>
      </c>
      <c r="D7" s="161"/>
      <c r="E7" s="161"/>
      <c r="F7" s="161"/>
      <c r="G7" s="351"/>
      <c r="H7" s="245"/>
      <c r="I7" s="245"/>
    </row>
    <row r="8" spans="1:9" s="251" customFormat="1" ht="20.25" customHeight="1">
      <c r="A8" s="194" t="s">
        <v>1054</v>
      </c>
      <c r="B8" s="353" t="s">
        <v>896</v>
      </c>
      <c r="C8" s="160">
        <f>SUM(C9)</f>
        <v>320</v>
      </c>
      <c r="D8" s="160"/>
      <c r="E8" s="160">
        <f>SUM(E9)</f>
        <v>320</v>
      </c>
      <c r="F8" s="160"/>
      <c r="G8" s="352"/>
      <c r="H8" s="250"/>
      <c r="I8" s="250"/>
    </row>
    <row r="9" spans="1:9" ht="63" customHeight="1">
      <c r="A9" s="195" t="s">
        <v>1054</v>
      </c>
      <c r="B9" s="196" t="s">
        <v>646</v>
      </c>
      <c r="C9" s="161">
        <f>SUM(D9:F9)</f>
        <v>320</v>
      </c>
      <c r="D9" s="161"/>
      <c r="E9" s="161">
        <v>320</v>
      </c>
      <c r="F9" s="161"/>
      <c r="G9" s="238" t="s">
        <v>647</v>
      </c>
      <c r="H9" s="245"/>
      <c r="I9" s="245"/>
    </row>
    <row r="10" spans="1:9" ht="22.5" customHeight="1">
      <c r="A10" s="194" t="s">
        <v>676</v>
      </c>
      <c r="B10" s="252" t="s">
        <v>793</v>
      </c>
      <c r="C10" s="253">
        <f>SUM(D10+E10)</f>
        <v>1295.0999999999997</v>
      </c>
      <c r="D10" s="160">
        <f>SUM(D11:D37)</f>
        <v>1295.0999999999997</v>
      </c>
      <c r="E10" s="160">
        <f>SUM(E11:E37)</f>
        <v>0</v>
      </c>
      <c r="F10" s="160">
        <f>SUM(F11:F37)</f>
        <v>0</v>
      </c>
      <c r="G10" s="564" t="s">
        <v>863</v>
      </c>
      <c r="H10" s="245"/>
      <c r="I10" s="245"/>
    </row>
    <row r="11" spans="1:9" ht="23.25" customHeight="1">
      <c r="A11" s="195" t="s">
        <v>676</v>
      </c>
      <c r="B11" s="196" t="s">
        <v>875</v>
      </c>
      <c r="C11" s="254">
        <f>SUM(D11+E11)</f>
        <v>69.9</v>
      </c>
      <c r="D11" s="161">
        <v>69.9</v>
      </c>
      <c r="E11" s="161"/>
      <c r="F11" s="161"/>
      <c r="G11" s="551"/>
      <c r="H11" s="245"/>
      <c r="I11" s="245"/>
    </row>
    <row r="12" spans="1:9" ht="23.25" customHeight="1">
      <c r="A12" s="195" t="s">
        <v>676</v>
      </c>
      <c r="B12" s="196" t="s">
        <v>877</v>
      </c>
      <c r="C12" s="254">
        <f aca="true" t="shared" si="0" ref="C12:C37">SUM(D12+E12)</f>
        <v>54.9</v>
      </c>
      <c r="D12" s="161">
        <v>54.9</v>
      </c>
      <c r="E12" s="161"/>
      <c r="F12" s="161"/>
      <c r="G12" s="551"/>
      <c r="H12" s="245"/>
      <c r="I12" s="245"/>
    </row>
    <row r="13" spans="1:9" ht="23.25" customHeight="1">
      <c r="A13" s="195" t="s">
        <v>676</v>
      </c>
      <c r="B13" s="196" t="s">
        <v>878</v>
      </c>
      <c r="C13" s="254">
        <f t="shared" si="0"/>
        <v>0</v>
      </c>
      <c r="D13" s="161"/>
      <c r="E13" s="161"/>
      <c r="F13" s="161"/>
      <c r="G13" s="551"/>
      <c r="H13" s="245"/>
      <c r="I13" s="245"/>
    </row>
    <row r="14" spans="1:9" ht="23.25" customHeight="1">
      <c r="A14" s="195" t="s">
        <v>676</v>
      </c>
      <c r="B14" s="196" t="s">
        <v>879</v>
      </c>
      <c r="C14" s="254">
        <f t="shared" si="0"/>
        <v>6.7</v>
      </c>
      <c r="D14" s="161">
        <v>6.7</v>
      </c>
      <c r="E14" s="161"/>
      <c r="F14" s="161"/>
      <c r="G14" s="551"/>
      <c r="H14" s="245"/>
      <c r="I14" s="245"/>
    </row>
    <row r="15" spans="1:9" ht="23.25" customHeight="1">
      <c r="A15" s="195" t="s">
        <v>676</v>
      </c>
      <c r="B15" s="196" t="s">
        <v>880</v>
      </c>
      <c r="C15" s="254">
        <f t="shared" si="0"/>
        <v>127.8</v>
      </c>
      <c r="D15" s="161">
        <v>127.8</v>
      </c>
      <c r="E15" s="161"/>
      <c r="F15" s="161"/>
      <c r="G15" s="551"/>
      <c r="H15" s="245"/>
      <c r="I15" s="245"/>
    </row>
    <row r="16" spans="1:9" ht="23.25" customHeight="1">
      <c r="A16" s="195" t="s">
        <v>676</v>
      </c>
      <c r="B16" s="196" t="s">
        <v>881</v>
      </c>
      <c r="C16" s="254">
        <f t="shared" si="0"/>
        <v>108</v>
      </c>
      <c r="D16" s="161">
        <v>108</v>
      </c>
      <c r="E16" s="161"/>
      <c r="F16" s="161"/>
      <c r="G16" s="551"/>
      <c r="H16" s="245"/>
      <c r="I16" s="245"/>
    </row>
    <row r="17" spans="1:9" ht="23.25" customHeight="1">
      <c r="A17" s="195" t="s">
        <v>676</v>
      </c>
      <c r="B17" s="196" t="s">
        <v>882</v>
      </c>
      <c r="C17" s="254">
        <f t="shared" si="0"/>
        <v>67.8</v>
      </c>
      <c r="D17" s="161">
        <v>67.8</v>
      </c>
      <c r="E17" s="161"/>
      <c r="F17" s="161"/>
      <c r="G17" s="551"/>
      <c r="H17" s="245"/>
      <c r="I17" s="245"/>
    </row>
    <row r="18" spans="1:9" ht="23.25" customHeight="1">
      <c r="A18" s="195" t="s">
        <v>676</v>
      </c>
      <c r="B18" s="196" t="s">
        <v>157</v>
      </c>
      <c r="C18" s="254">
        <f t="shared" si="0"/>
        <v>116.2</v>
      </c>
      <c r="D18" s="161">
        <v>116.2</v>
      </c>
      <c r="E18" s="161"/>
      <c r="F18" s="161"/>
      <c r="G18" s="551"/>
      <c r="H18" s="245"/>
      <c r="I18" s="245"/>
    </row>
    <row r="19" spans="1:9" ht="23.25" customHeight="1">
      <c r="A19" s="195" t="s">
        <v>676</v>
      </c>
      <c r="B19" s="196" t="s">
        <v>876</v>
      </c>
      <c r="C19" s="254">
        <f t="shared" si="0"/>
        <v>3.9</v>
      </c>
      <c r="D19" s="161">
        <v>3.9</v>
      </c>
      <c r="E19" s="161"/>
      <c r="F19" s="161"/>
      <c r="G19" s="551"/>
      <c r="H19" s="245"/>
      <c r="I19" s="245"/>
    </row>
    <row r="20" spans="1:9" ht="23.25" customHeight="1">
      <c r="A20" s="195" t="s">
        <v>676</v>
      </c>
      <c r="B20" s="196" t="s">
        <v>883</v>
      </c>
      <c r="C20" s="254">
        <f t="shared" si="0"/>
        <v>22.4</v>
      </c>
      <c r="D20" s="161">
        <v>22.4</v>
      </c>
      <c r="E20" s="161"/>
      <c r="F20" s="161"/>
      <c r="G20" s="551"/>
      <c r="H20" s="245"/>
      <c r="I20" s="245"/>
    </row>
    <row r="21" spans="1:9" ht="23.25" customHeight="1">
      <c r="A21" s="195" t="s">
        <v>676</v>
      </c>
      <c r="B21" s="196" t="s">
        <v>884</v>
      </c>
      <c r="C21" s="254">
        <f t="shared" si="0"/>
        <v>0</v>
      </c>
      <c r="D21" s="161"/>
      <c r="E21" s="161"/>
      <c r="F21" s="161"/>
      <c r="G21" s="551"/>
      <c r="H21" s="245"/>
      <c r="I21" s="245"/>
    </row>
    <row r="22" spans="1:9" ht="20.25" customHeight="1">
      <c r="A22" s="195" t="s">
        <v>676</v>
      </c>
      <c r="B22" s="196" t="s">
        <v>794</v>
      </c>
      <c r="C22" s="254">
        <f t="shared" si="0"/>
        <v>0.5</v>
      </c>
      <c r="D22" s="161">
        <v>0.5</v>
      </c>
      <c r="E22" s="161"/>
      <c r="F22" s="161"/>
      <c r="G22" s="551"/>
      <c r="H22" s="245"/>
      <c r="I22" s="245"/>
    </row>
    <row r="23" spans="1:9" ht="18" customHeight="1">
      <c r="A23" s="195" t="s">
        <v>676</v>
      </c>
      <c r="B23" s="196" t="s">
        <v>795</v>
      </c>
      <c r="C23" s="254">
        <f t="shared" si="0"/>
        <v>40</v>
      </c>
      <c r="D23" s="161">
        <v>40</v>
      </c>
      <c r="E23" s="161"/>
      <c r="F23" s="161"/>
      <c r="G23" s="551"/>
      <c r="H23" s="245"/>
      <c r="I23" s="245"/>
    </row>
    <row r="24" spans="1:9" ht="20.25" customHeight="1">
      <c r="A24" s="195" t="s">
        <v>676</v>
      </c>
      <c r="B24" s="196" t="s">
        <v>796</v>
      </c>
      <c r="C24" s="254">
        <f t="shared" si="0"/>
        <v>36.1</v>
      </c>
      <c r="D24" s="161">
        <v>36.1</v>
      </c>
      <c r="E24" s="161"/>
      <c r="F24" s="161"/>
      <c r="G24" s="551"/>
      <c r="H24" s="245"/>
      <c r="I24" s="245"/>
    </row>
    <row r="25" spans="1:9" ht="17.25" customHeight="1">
      <c r="A25" s="195" t="s">
        <v>676</v>
      </c>
      <c r="B25" s="196" t="s">
        <v>797</v>
      </c>
      <c r="C25" s="254">
        <f t="shared" si="0"/>
        <v>2.8</v>
      </c>
      <c r="D25" s="161">
        <v>2.8</v>
      </c>
      <c r="E25" s="161"/>
      <c r="F25" s="161"/>
      <c r="G25" s="551"/>
      <c r="H25" s="245"/>
      <c r="I25" s="245"/>
    </row>
    <row r="26" spans="1:9" ht="18" customHeight="1">
      <c r="A26" s="195" t="s">
        <v>676</v>
      </c>
      <c r="B26" s="196" t="s">
        <v>801</v>
      </c>
      <c r="C26" s="254">
        <f t="shared" si="0"/>
        <v>47.1</v>
      </c>
      <c r="D26" s="161">
        <v>47.1</v>
      </c>
      <c r="E26" s="161"/>
      <c r="F26" s="161"/>
      <c r="G26" s="551"/>
      <c r="H26" s="245"/>
      <c r="I26" s="245"/>
    </row>
    <row r="27" spans="1:9" ht="19.5" customHeight="1">
      <c r="A27" s="195" t="s">
        <v>676</v>
      </c>
      <c r="B27" s="196" t="s">
        <v>798</v>
      </c>
      <c r="C27" s="254">
        <f t="shared" si="0"/>
        <v>57.4</v>
      </c>
      <c r="D27" s="161">
        <v>57.4</v>
      </c>
      <c r="E27" s="161"/>
      <c r="F27" s="161"/>
      <c r="G27" s="551"/>
      <c r="H27" s="245"/>
      <c r="I27" s="245"/>
    </row>
    <row r="28" spans="1:9" ht="18.75" customHeight="1">
      <c r="A28" s="195" t="s">
        <v>676</v>
      </c>
      <c r="B28" s="196" t="s">
        <v>799</v>
      </c>
      <c r="C28" s="254">
        <f t="shared" si="0"/>
        <v>47.6</v>
      </c>
      <c r="D28" s="161">
        <v>47.6</v>
      </c>
      <c r="E28" s="161"/>
      <c r="F28" s="161"/>
      <c r="G28" s="551"/>
      <c r="H28" s="245"/>
      <c r="I28" s="245"/>
    </row>
    <row r="29" spans="1:9" ht="24" customHeight="1">
      <c r="A29" s="195" t="s">
        <v>676</v>
      </c>
      <c r="B29" s="196" t="s">
        <v>871</v>
      </c>
      <c r="C29" s="254">
        <f t="shared" si="0"/>
        <v>234.5</v>
      </c>
      <c r="D29" s="161">
        <v>234.5</v>
      </c>
      <c r="E29" s="161"/>
      <c r="F29" s="161"/>
      <c r="G29" s="551"/>
      <c r="H29" s="245"/>
      <c r="I29" s="245"/>
    </row>
    <row r="30" spans="1:9" ht="21" customHeight="1">
      <c r="A30" s="195" t="s">
        <v>676</v>
      </c>
      <c r="B30" s="196" t="s">
        <v>870</v>
      </c>
      <c r="C30" s="254">
        <f t="shared" si="0"/>
        <v>0</v>
      </c>
      <c r="D30" s="161"/>
      <c r="E30" s="161"/>
      <c r="F30" s="161"/>
      <c r="G30" s="551"/>
      <c r="H30" s="245"/>
      <c r="I30" s="245"/>
    </row>
    <row r="31" spans="1:9" ht="18" customHeight="1">
      <c r="A31" s="195" t="s">
        <v>676</v>
      </c>
      <c r="B31" s="196" t="s">
        <v>802</v>
      </c>
      <c r="C31" s="254">
        <f t="shared" si="0"/>
        <v>137.6</v>
      </c>
      <c r="D31" s="161">
        <v>137.6</v>
      </c>
      <c r="E31" s="161"/>
      <c r="F31" s="161"/>
      <c r="G31" s="551"/>
      <c r="H31" s="245"/>
      <c r="I31" s="245"/>
    </row>
    <row r="32" spans="1:9" ht="21.75" customHeight="1">
      <c r="A32" s="195" t="s">
        <v>676</v>
      </c>
      <c r="B32" s="196" t="s">
        <v>862</v>
      </c>
      <c r="C32" s="254">
        <f t="shared" si="0"/>
        <v>95.8</v>
      </c>
      <c r="D32" s="161">
        <v>95.8</v>
      </c>
      <c r="E32" s="161"/>
      <c r="F32" s="161"/>
      <c r="G32" s="551"/>
      <c r="H32" s="245"/>
      <c r="I32" s="245"/>
    </row>
    <row r="33" spans="1:9" ht="22.5" customHeight="1">
      <c r="A33" s="195" t="s">
        <v>676</v>
      </c>
      <c r="B33" s="196" t="s">
        <v>874</v>
      </c>
      <c r="C33" s="254">
        <f t="shared" si="0"/>
        <v>0</v>
      </c>
      <c r="D33" s="161"/>
      <c r="E33" s="161"/>
      <c r="F33" s="161"/>
      <c r="G33" s="551"/>
      <c r="H33" s="245"/>
      <c r="I33" s="245"/>
    </row>
    <row r="34" spans="1:9" ht="19.5" customHeight="1">
      <c r="A34" s="195" t="s">
        <v>676</v>
      </c>
      <c r="B34" s="196" t="s">
        <v>872</v>
      </c>
      <c r="C34" s="254">
        <f t="shared" si="0"/>
        <v>0</v>
      </c>
      <c r="D34" s="161"/>
      <c r="E34" s="161"/>
      <c r="F34" s="161"/>
      <c r="G34" s="551"/>
      <c r="H34" s="245"/>
      <c r="I34" s="245"/>
    </row>
    <row r="35" spans="1:9" ht="19.5" customHeight="1">
      <c r="A35" s="195" t="s">
        <v>676</v>
      </c>
      <c r="B35" s="196" t="s">
        <v>873</v>
      </c>
      <c r="C35" s="254">
        <f t="shared" si="0"/>
        <v>18.1</v>
      </c>
      <c r="D35" s="161">
        <v>18.1</v>
      </c>
      <c r="E35" s="161"/>
      <c r="F35" s="161"/>
      <c r="G35" s="551"/>
      <c r="H35" s="245"/>
      <c r="I35" s="245"/>
    </row>
    <row r="36" spans="1:9" ht="19.5" customHeight="1">
      <c r="A36" s="195" t="s">
        <v>676</v>
      </c>
      <c r="B36" s="196" t="s">
        <v>803</v>
      </c>
      <c r="C36" s="254">
        <f t="shared" si="0"/>
        <v>0</v>
      </c>
      <c r="D36" s="161"/>
      <c r="E36" s="161"/>
      <c r="F36" s="161"/>
      <c r="G36" s="557"/>
      <c r="H36" s="245"/>
      <c r="I36" s="245"/>
    </row>
    <row r="37" spans="1:9" ht="40.5" customHeight="1" hidden="1">
      <c r="A37" s="195" t="s">
        <v>676</v>
      </c>
      <c r="B37" s="196" t="s">
        <v>804</v>
      </c>
      <c r="C37" s="254">
        <f t="shared" si="0"/>
        <v>0</v>
      </c>
      <c r="D37" s="161"/>
      <c r="E37" s="355"/>
      <c r="F37" s="355"/>
      <c r="G37" s="238"/>
      <c r="H37" s="245"/>
      <c r="I37" s="245"/>
    </row>
    <row r="38" spans="1:9" ht="24" customHeight="1" hidden="1">
      <c r="A38" s="195" t="s">
        <v>677</v>
      </c>
      <c r="B38" s="252" t="s">
        <v>30</v>
      </c>
      <c r="C38" s="254"/>
      <c r="D38" s="161"/>
      <c r="E38" s="355">
        <f>SUM(E39)</f>
        <v>0</v>
      </c>
      <c r="F38" s="355"/>
      <c r="G38" s="549" t="s">
        <v>390</v>
      </c>
      <c r="H38" s="245"/>
      <c r="I38" s="245"/>
    </row>
    <row r="39" spans="1:9" ht="48.75" customHeight="1" hidden="1">
      <c r="A39" s="195" t="s">
        <v>677</v>
      </c>
      <c r="B39" s="196" t="s">
        <v>536</v>
      </c>
      <c r="C39" s="254"/>
      <c r="D39" s="161"/>
      <c r="E39" s="355"/>
      <c r="F39" s="355"/>
      <c r="G39" s="549"/>
      <c r="H39" s="245"/>
      <c r="I39" s="245"/>
    </row>
    <row r="40" spans="1:9" ht="48.75" customHeight="1" hidden="1">
      <c r="A40" s="195" t="s">
        <v>792</v>
      </c>
      <c r="B40" s="196"/>
      <c r="C40" s="254"/>
      <c r="D40" s="161"/>
      <c r="E40" s="355"/>
      <c r="F40" s="355"/>
      <c r="G40" s="193"/>
      <c r="H40" s="245"/>
      <c r="I40" s="245"/>
    </row>
    <row r="41" spans="1:9" s="251" customFormat="1" ht="23.25" customHeight="1" hidden="1">
      <c r="A41" s="194" t="s">
        <v>514</v>
      </c>
      <c r="B41" s="252" t="s">
        <v>904</v>
      </c>
      <c r="C41" s="160">
        <f>SUM(C44+C46+C42)</f>
        <v>0</v>
      </c>
      <c r="D41" s="160">
        <f>SUM(D44+D46+D42)</f>
        <v>0</v>
      </c>
      <c r="E41" s="160">
        <f>SUM(E44+E46+E42)</f>
        <v>0</v>
      </c>
      <c r="F41" s="160">
        <f>SUM(F44+F46+F42)</f>
        <v>0</v>
      </c>
      <c r="G41" s="248"/>
      <c r="H41" s="250"/>
      <c r="I41" s="250"/>
    </row>
    <row r="42" spans="1:9" ht="49.5" customHeight="1" hidden="1">
      <c r="A42" s="195" t="s">
        <v>1087</v>
      </c>
      <c r="B42" s="196" t="s">
        <v>905</v>
      </c>
      <c r="C42" s="253">
        <f>SUM(D42+E42+F42)</f>
        <v>0</v>
      </c>
      <c r="D42" s="161"/>
      <c r="E42" s="161"/>
      <c r="F42" s="161"/>
      <c r="G42" s="238" t="s">
        <v>587</v>
      </c>
      <c r="H42" s="245"/>
      <c r="I42" s="245"/>
    </row>
    <row r="43" spans="1:9" ht="49.5" customHeight="1" hidden="1">
      <c r="A43" s="195" t="s">
        <v>209</v>
      </c>
      <c r="B43" s="196"/>
      <c r="C43" s="253"/>
      <c r="D43" s="161"/>
      <c r="E43" s="161"/>
      <c r="F43" s="161"/>
      <c r="G43" s="357"/>
      <c r="H43" s="245"/>
      <c r="I43" s="245"/>
    </row>
    <row r="44" spans="1:9" s="251" customFormat="1" ht="18.75" customHeight="1" hidden="1">
      <c r="A44" s="194" t="s">
        <v>1157</v>
      </c>
      <c r="B44" s="252" t="s">
        <v>1156</v>
      </c>
      <c r="C44" s="253">
        <f aca="true" t="shared" si="1" ref="C44:C49">SUM(D44+E44)</f>
        <v>0</v>
      </c>
      <c r="D44" s="160">
        <f>SUM(D45)</f>
        <v>0</v>
      </c>
      <c r="E44" s="160"/>
      <c r="F44" s="160"/>
      <c r="G44" s="564" t="s">
        <v>806</v>
      </c>
      <c r="H44" s="250"/>
      <c r="I44" s="250"/>
    </row>
    <row r="45" spans="1:9" ht="15.75" customHeight="1" hidden="1">
      <c r="A45" s="195" t="s">
        <v>984</v>
      </c>
      <c r="B45" s="196" t="s">
        <v>1151</v>
      </c>
      <c r="C45" s="253">
        <f t="shared" si="1"/>
        <v>0</v>
      </c>
      <c r="D45" s="161"/>
      <c r="E45" s="161"/>
      <c r="F45" s="161"/>
      <c r="G45" s="551"/>
      <c r="H45" s="245"/>
      <c r="I45" s="245"/>
    </row>
    <row r="46" spans="1:9" s="251" customFormat="1" ht="20.25" customHeight="1" hidden="1">
      <c r="A46" s="194" t="s">
        <v>515</v>
      </c>
      <c r="B46" s="252" t="s">
        <v>524</v>
      </c>
      <c r="C46" s="253">
        <f t="shared" si="1"/>
        <v>0</v>
      </c>
      <c r="D46" s="160">
        <f>D47</f>
        <v>0</v>
      </c>
      <c r="E46" s="160"/>
      <c r="F46" s="160"/>
      <c r="G46" s="551"/>
      <c r="H46" s="250"/>
      <c r="I46" s="250"/>
    </row>
    <row r="47" spans="1:9" ht="18" customHeight="1" hidden="1">
      <c r="A47" s="195" t="s">
        <v>515</v>
      </c>
      <c r="B47" s="196" t="s">
        <v>805</v>
      </c>
      <c r="C47" s="253">
        <f t="shared" si="1"/>
        <v>0</v>
      </c>
      <c r="D47" s="161"/>
      <c r="E47" s="161"/>
      <c r="F47" s="161"/>
      <c r="G47" s="557"/>
      <c r="H47" s="245"/>
      <c r="I47" s="245"/>
    </row>
    <row r="48" spans="1:9" s="251" customFormat="1" ht="20.25" customHeight="1">
      <c r="A48" s="194" t="s">
        <v>648</v>
      </c>
      <c r="B48" s="197" t="s">
        <v>1076</v>
      </c>
      <c r="C48" s="47">
        <f t="shared" si="1"/>
        <v>2848.1</v>
      </c>
      <c r="D48" s="160">
        <f>SUM(D49)</f>
        <v>0</v>
      </c>
      <c r="E48" s="160">
        <f>SUM(E49)</f>
        <v>2848.1</v>
      </c>
      <c r="F48" s="160">
        <f>SUM(F49)</f>
        <v>0</v>
      </c>
      <c r="G48" s="549" t="s">
        <v>649</v>
      </c>
      <c r="H48" s="250"/>
      <c r="I48" s="250"/>
    </row>
    <row r="49" spans="1:9" ht="88.5" customHeight="1">
      <c r="A49" s="195" t="s">
        <v>648</v>
      </c>
      <c r="B49" s="196" t="s">
        <v>178</v>
      </c>
      <c r="C49" s="146">
        <f t="shared" si="1"/>
        <v>2848.1</v>
      </c>
      <c r="D49" s="161"/>
      <c r="E49" s="161">
        <v>2848.1</v>
      </c>
      <c r="F49" s="161"/>
      <c r="G49" s="549"/>
      <c r="H49" s="245"/>
      <c r="I49" s="245"/>
    </row>
    <row r="50" spans="1:7" ht="26.25" customHeight="1">
      <c r="A50" s="578" t="s">
        <v>284</v>
      </c>
      <c r="B50" s="578"/>
      <c r="C50" s="255">
        <f>SUM(D50+E50+F50)</f>
        <v>4463.2</v>
      </c>
      <c r="D50" s="48">
        <f>SUM(D6+D10+D41+D48)</f>
        <v>1295.0999999999997</v>
      </c>
      <c r="E50" s="48">
        <f>SUM(E10+E41+E48+E38+E8)</f>
        <v>3168.1</v>
      </c>
      <c r="F50" s="48">
        <f>SUM(F10+F41+F48+F40)</f>
        <v>0</v>
      </c>
      <c r="G50" s="241"/>
    </row>
    <row r="51" spans="4:6" ht="15">
      <c r="D51" s="256"/>
      <c r="E51" s="256"/>
      <c r="F51" s="256"/>
    </row>
    <row r="52" spans="4:6" ht="15">
      <c r="D52" s="256"/>
      <c r="E52" s="256"/>
      <c r="F52" s="256"/>
    </row>
    <row r="53" spans="4:6" ht="15">
      <c r="D53" s="256"/>
      <c r="E53" s="256"/>
      <c r="F53" s="256"/>
    </row>
    <row r="54" spans="4:6" ht="15">
      <c r="D54" s="256"/>
      <c r="E54" s="256"/>
      <c r="F54" s="256"/>
    </row>
    <row r="55" spans="4:6" ht="15">
      <c r="D55" s="256"/>
      <c r="E55" s="256"/>
      <c r="F55" s="256"/>
    </row>
    <row r="56" spans="4:6" ht="15">
      <c r="D56" s="256"/>
      <c r="E56" s="256"/>
      <c r="F56" s="256"/>
    </row>
    <row r="57" spans="4:6" ht="15">
      <c r="D57" s="256"/>
      <c r="E57" s="256"/>
      <c r="F57" s="256"/>
    </row>
    <row r="106" ht="15">
      <c r="A106" s="244"/>
    </row>
  </sheetData>
  <sheetProtection/>
  <mergeCells count="6">
    <mergeCell ref="G48:G49"/>
    <mergeCell ref="A50:B50"/>
    <mergeCell ref="G44:G47"/>
    <mergeCell ref="A2:G2"/>
    <mergeCell ref="G10:G36"/>
    <mergeCell ref="G38:G39"/>
  </mergeCells>
  <printOptions/>
  <pageMargins left="0.89" right="0.1968503937007874" top="0.31496062992125984" bottom="0.3937007874015748" header="0.5118110236220472" footer="0.5118110236220472"/>
  <pageSetup fitToHeight="1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D14" sqref="D14:D18"/>
    </sheetView>
  </sheetViews>
  <sheetFormatPr defaultColWidth="9.140625" defaultRowHeight="12.75"/>
  <cols>
    <col min="1" max="1" width="11.140625" style="243" customWidth="1"/>
    <col min="2" max="2" width="50.57421875" style="244" customWidth="1"/>
    <col min="3" max="3" width="16.28125" style="244" customWidth="1"/>
    <col min="4" max="4" width="36.00390625" style="244" customWidth="1"/>
    <col min="5" max="16384" width="9.140625" style="244" customWidth="1"/>
  </cols>
  <sheetData>
    <row r="1" ht="4.5" customHeight="1"/>
    <row r="2" spans="1:6" ht="49.5" customHeight="1">
      <c r="A2" s="575" t="s">
        <v>361</v>
      </c>
      <c r="B2" s="575"/>
      <c r="C2" s="575"/>
      <c r="D2" s="575"/>
      <c r="E2" s="245"/>
      <c r="F2" s="245"/>
    </row>
    <row r="3" spans="1:6" ht="10.5" customHeight="1" thickBot="1">
      <c r="A3" s="246"/>
      <c r="B3" s="245"/>
      <c r="C3" s="245"/>
      <c r="D3" s="245"/>
      <c r="E3" s="245"/>
      <c r="F3" s="245"/>
    </row>
    <row r="4" spans="1:6" s="251" customFormat="1" ht="39" customHeight="1" thickBot="1">
      <c r="A4" s="367" t="s">
        <v>1055</v>
      </c>
      <c r="B4" s="368" t="s">
        <v>78</v>
      </c>
      <c r="C4" s="369" t="s">
        <v>98</v>
      </c>
      <c r="D4" s="370" t="s">
        <v>79</v>
      </c>
      <c r="E4" s="250"/>
      <c r="F4" s="250"/>
    </row>
    <row r="5" spans="1:6" ht="15" customHeight="1" thickBot="1">
      <c r="A5" s="375">
        <v>1</v>
      </c>
      <c r="B5" s="376">
        <v>2</v>
      </c>
      <c r="C5" s="376">
        <v>3</v>
      </c>
      <c r="D5" s="377">
        <v>4</v>
      </c>
      <c r="E5" s="245"/>
      <c r="F5" s="245"/>
    </row>
    <row r="6" spans="1:6" s="251" customFormat="1" ht="15.75" customHeight="1" hidden="1">
      <c r="A6" s="371" t="s">
        <v>1</v>
      </c>
      <c r="B6" s="372" t="s">
        <v>755</v>
      </c>
      <c r="C6" s="373"/>
      <c r="D6" s="374"/>
      <c r="E6" s="250"/>
      <c r="F6" s="250"/>
    </row>
    <row r="7" spans="1:6" ht="33.75" customHeight="1" hidden="1">
      <c r="A7" s="364" t="s">
        <v>728</v>
      </c>
      <c r="B7" s="196" t="s">
        <v>485</v>
      </c>
      <c r="C7" s="161"/>
      <c r="D7" s="579" t="s">
        <v>484</v>
      </c>
      <c r="E7" s="245"/>
      <c r="F7" s="245"/>
    </row>
    <row r="8" spans="1:6" ht="33.75" customHeight="1" hidden="1">
      <c r="A8" s="364" t="s">
        <v>728</v>
      </c>
      <c r="B8" s="196" t="s">
        <v>486</v>
      </c>
      <c r="C8" s="161"/>
      <c r="D8" s="579"/>
      <c r="E8" s="245"/>
      <c r="F8" s="245"/>
    </row>
    <row r="9" spans="1:6" ht="26.25" customHeight="1" hidden="1">
      <c r="A9" s="364" t="s">
        <v>960</v>
      </c>
      <c r="B9" s="196" t="s">
        <v>487</v>
      </c>
      <c r="C9" s="161"/>
      <c r="D9" s="579"/>
      <c r="E9" s="245"/>
      <c r="F9" s="245"/>
    </row>
    <row r="10" spans="1:6" ht="50.25" customHeight="1" hidden="1">
      <c r="A10" s="364" t="s">
        <v>728</v>
      </c>
      <c r="B10" s="192" t="s">
        <v>533</v>
      </c>
      <c r="C10" s="161"/>
      <c r="D10" s="579" t="s">
        <v>774</v>
      </c>
      <c r="E10" s="245"/>
      <c r="F10" s="245"/>
    </row>
    <row r="11" spans="1:6" ht="53.25" customHeight="1" hidden="1">
      <c r="A11" s="364" t="s">
        <v>960</v>
      </c>
      <c r="B11" s="196" t="s">
        <v>773</v>
      </c>
      <c r="C11" s="161"/>
      <c r="D11" s="579"/>
      <c r="E11" s="245"/>
      <c r="F11" s="245"/>
    </row>
    <row r="12" spans="1:6" ht="22.5" customHeight="1" hidden="1">
      <c r="A12" s="364" t="s">
        <v>960</v>
      </c>
      <c r="B12" s="196" t="s">
        <v>903</v>
      </c>
      <c r="C12" s="161"/>
      <c r="D12" s="579"/>
      <c r="E12" s="245"/>
      <c r="F12" s="245"/>
    </row>
    <row r="13" spans="1:6" ht="75.75" customHeight="1" hidden="1">
      <c r="A13" s="364" t="s">
        <v>156</v>
      </c>
      <c r="B13" s="196" t="s">
        <v>590</v>
      </c>
      <c r="C13" s="161"/>
      <c r="D13" s="366" t="s">
        <v>2</v>
      </c>
      <c r="E13" s="245"/>
      <c r="F13" s="245"/>
    </row>
    <row r="14" spans="1:6" s="251" customFormat="1" ht="30" customHeight="1">
      <c r="A14" s="365" t="s">
        <v>1054</v>
      </c>
      <c r="B14" s="179" t="s">
        <v>896</v>
      </c>
      <c r="C14" s="160">
        <f>SUM(C15)</f>
        <v>2224.4</v>
      </c>
      <c r="D14" s="580" t="s">
        <v>885</v>
      </c>
      <c r="E14" s="250"/>
      <c r="F14" s="250"/>
    </row>
    <row r="15" spans="1:6" s="251" customFormat="1" ht="27" customHeight="1">
      <c r="A15" s="365" t="s">
        <v>1054</v>
      </c>
      <c r="B15" s="179" t="s">
        <v>968</v>
      </c>
      <c r="C15" s="160">
        <f>SUM(C16:C18)</f>
        <v>2224.4</v>
      </c>
      <c r="D15" s="582"/>
      <c r="E15" s="250"/>
      <c r="F15" s="250"/>
    </row>
    <row r="16" spans="1:6" ht="30" customHeight="1">
      <c r="A16" s="364"/>
      <c r="B16" s="196" t="s">
        <v>969</v>
      </c>
      <c r="C16" s="161">
        <v>428</v>
      </c>
      <c r="D16" s="582"/>
      <c r="E16" s="245"/>
      <c r="F16" s="245"/>
    </row>
    <row r="17" spans="1:6" ht="30.75" customHeight="1">
      <c r="A17" s="364"/>
      <c r="B17" s="196" t="s">
        <v>887</v>
      </c>
      <c r="C17" s="161">
        <v>1153.4</v>
      </c>
      <c r="D17" s="582"/>
      <c r="E17" s="245"/>
      <c r="F17" s="245"/>
    </row>
    <row r="18" spans="1:6" ht="49.5" customHeight="1">
      <c r="A18" s="364"/>
      <c r="B18" s="196" t="s">
        <v>886</v>
      </c>
      <c r="C18" s="161">
        <v>643</v>
      </c>
      <c r="D18" s="583"/>
      <c r="E18" s="245"/>
      <c r="F18" s="245"/>
    </row>
    <row r="19" spans="1:6" s="251" customFormat="1" ht="30" customHeight="1">
      <c r="A19" s="365" t="s">
        <v>728</v>
      </c>
      <c r="B19" s="252" t="s">
        <v>756</v>
      </c>
      <c r="C19" s="160">
        <f>SUM(C20)</f>
        <v>100.3</v>
      </c>
      <c r="D19" s="580" t="s">
        <v>967</v>
      </c>
      <c r="E19" s="250"/>
      <c r="F19" s="250"/>
    </row>
    <row r="20" spans="1:6" s="251" customFormat="1" ht="49.5" customHeight="1" thickBot="1">
      <c r="A20" s="378" t="s">
        <v>728</v>
      </c>
      <c r="B20" s="379" t="s">
        <v>39</v>
      </c>
      <c r="C20" s="380">
        <v>100.3</v>
      </c>
      <c r="D20" s="581"/>
      <c r="E20" s="250"/>
      <c r="F20" s="250"/>
    </row>
    <row r="21" spans="1:4" s="251" customFormat="1" ht="30" customHeight="1" thickBot="1">
      <c r="A21" s="381"/>
      <c r="B21" s="382" t="s">
        <v>970</v>
      </c>
      <c r="C21" s="383">
        <f>SUM(C14+C19)</f>
        <v>2324.7000000000003</v>
      </c>
      <c r="D21" s="384"/>
    </row>
    <row r="22" ht="15">
      <c r="C22" s="256"/>
    </row>
    <row r="23" ht="15">
      <c r="C23" s="256"/>
    </row>
    <row r="24" ht="15">
      <c r="C24" s="256"/>
    </row>
    <row r="25" ht="15">
      <c r="C25" s="256"/>
    </row>
    <row r="26" ht="15">
      <c r="C26" s="256"/>
    </row>
    <row r="27" ht="15">
      <c r="C27" s="256"/>
    </row>
    <row r="76" ht="15">
      <c r="A76" s="244"/>
    </row>
  </sheetData>
  <sheetProtection/>
  <mergeCells count="5">
    <mergeCell ref="A2:D2"/>
    <mergeCell ref="D7:D9"/>
    <mergeCell ref="D10:D12"/>
    <mergeCell ref="D19:D20"/>
    <mergeCell ref="D14:D18"/>
  </mergeCells>
  <printOptions/>
  <pageMargins left="0.75" right="0.34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5">
      <selection activeCell="F11" sqref="F11"/>
    </sheetView>
  </sheetViews>
  <sheetFormatPr defaultColWidth="9.140625" defaultRowHeight="12.75"/>
  <cols>
    <col min="1" max="1" width="99.57421875" style="0" customWidth="1"/>
    <col min="4" max="4" width="19.140625" style="0" customWidth="1"/>
  </cols>
  <sheetData>
    <row r="1" spans="1:4" ht="15.75">
      <c r="A1" s="4"/>
      <c r="B1" s="4" t="s">
        <v>128</v>
      </c>
      <c r="C1" s="4"/>
      <c r="D1" s="4"/>
    </row>
    <row r="2" spans="1:4" ht="15.75">
      <c r="A2" s="4"/>
      <c r="B2" s="4" t="s">
        <v>599</v>
      </c>
      <c r="C2" s="4"/>
      <c r="D2" s="4"/>
    </row>
    <row r="3" spans="1:4" ht="15.75">
      <c r="A3" s="4"/>
      <c r="B3" s="4" t="s">
        <v>600</v>
      </c>
      <c r="C3" s="4"/>
      <c r="D3" s="4"/>
    </row>
    <row r="4" spans="1:4" ht="15.75">
      <c r="A4" s="4"/>
      <c r="B4" s="4" t="s">
        <v>166</v>
      </c>
      <c r="C4" s="4"/>
      <c r="D4" s="4"/>
    </row>
    <row r="5" spans="1:4" ht="6" customHeight="1">
      <c r="A5" s="4"/>
      <c r="B5" s="4"/>
      <c r="C5" s="4"/>
      <c r="D5" s="4"/>
    </row>
    <row r="6" spans="1:4" ht="18" customHeight="1">
      <c r="A6" s="584" t="s">
        <v>1092</v>
      </c>
      <c r="B6" s="584"/>
      <c r="C6" s="584"/>
      <c r="D6" s="584"/>
    </row>
    <row r="7" spans="1:4" ht="16.5" customHeight="1">
      <c r="A7" s="584" t="s">
        <v>525</v>
      </c>
      <c r="B7" s="584"/>
      <c r="C7" s="584"/>
      <c r="D7" s="584"/>
    </row>
    <row r="8" spans="1:4" ht="15.75">
      <c r="A8" s="584" t="s">
        <v>1093</v>
      </c>
      <c r="B8" s="584"/>
      <c r="C8" s="584"/>
      <c r="D8" s="584"/>
    </row>
    <row r="9" spans="1:4" ht="16.5" thickBot="1">
      <c r="A9" s="4"/>
      <c r="B9" s="4"/>
      <c r="C9" s="4"/>
      <c r="D9" s="4" t="s">
        <v>1094</v>
      </c>
    </row>
    <row r="10" spans="1:4" ht="24" customHeight="1" thickBot="1">
      <c r="A10" s="21" t="s">
        <v>606</v>
      </c>
      <c r="B10" s="22" t="s">
        <v>1042</v>
      </c>
      <c r="C10" s="22" t="s">
        <v>1043</v>
      </c>
      <c r="D10" s="23" t="s">
        <v>1095</v>
      </c>
    </row>
    <row r="11" spans="1:4" ht="16.5" thickBot="1">
      <c r="A11" s="25">
        <v>1</v>
      </c>
      <c r="B11" s="26">
        <v>2</v>
      </c>
      <c r="C11" s="26">
        <v>3</v>
      </c>
      <c r="D11" s="27">
        <v>4</v>
      </c>
    </row>
    <row r="12" spans="1:4" ht="24" customHeight="1">
      <c r="A12" s="24" t="s">
        <v>1034</v>
      </c>
      <c r="B12" s="29" t="s">
        <v>591</v>
      </c>
      <c r="C12" s="29"/>
      <c r="D12" s="145">
        <f>SUM(D13:D19)</f>
        <v>309167.2</v>
      </c>
    </row>
    <row r="13" spans="1:4" ht="33" customHeight="1">
      <c r="A13" s="19" t="s">
        <v>1096</v>
      </c>
      <c r="B13" s="30" t="s">
        <v>591</v>
      </c>
      <c r="C13" s="30" t="s">
        <v>593</v>
      </c>
      <c r="D13" s="7">
        <f>SUM('Анал.табл.'!S14)</f>
        <v>3833.8</v>
      </c>
    </row>
    <row r="14" spans="1:4" ht="31.5" customHeight="1">
      <c r="A14" s="19" t="s">
        <v>1097</v>
      </c>
      <c r="B14" s="30" t="s">
        <v>591</v>
      </c>
      <c r="C14" s="30" t="s">
        <v>594</v>
      </c>
      <c r="D14" s="7">
        <f>SUM('Анал.табл.'!S16)</f>
        <v>17085.9</v>
      </c>
    </row>
    <row r="15" spans="1:4" ht="33" customHeight="1">
      <c r="A15" s="19" t="s">
        <v>1098</v>
      </c>
      <c r="B15" s="30" t="s">
        <v>591</v>
      </c>
      <c r="C15" s="30" t="s">
        <v>628</v>
      </c>
      <c r="D15" s="7">
        <f>SUM('Анал.табл.'!S20)</f>
        <v>181570.4</v>
      </c>
    </row>
    <row r="16" spans="1:4" ht="15.75" customHeight="1">
      <c r="A16" s="19" t="s">
        <v>858</v>
      </c>
      <c r="B16" s="30" t="s">
        <v>591</v>
      </c>
      <c r="C16" s="30" t="s">
        <v>527</v>
      </c>
      <c r="D16" s="7">
        <f>'Анал.табл.'!S22</f>
        <v>2.2</v>
      </c>
    </row>
    <row r="17" spans="1:4" ht="28.5" customHeight="1">
      <c r="A17" s="19" t="s">
        <v>1102</v>
      </c>
      <c r="B17" s="30" t="s">
        <v>591</v>
      </c>
      <c r="C17" s="30" t="s">
        <v>629</v>
      </c>
      <c r="D17" s="7">
        <f>SUM('Анал.табл.'!S24)</f>
        <v>39720.4</v>
      </c>
    </row>
    <row r="18" spans="1:4" ht="18" customHeight="1">
      <c r="A18" s="19" t="s">
        <v>1103</v>
      </c>
      <c r="B18" s="30" t="s">
        <v>591</v>
      </c>
      <c r="C18" s="30">
        <v>11</v>
      </c>
      <c r="D18" s="7">
        <f>SUM('Анал.табл.'!S28)</f>
        <v>2148.2999999999997</v>
      </c>
    </row>
    <row r="19" spans="1:4" ht="18" customHeight="1">
      <c r="A19" s="19" t="s">
        <v>896</v>
      </c>
      <c r="B19" s="30" t="s">
        <v>591</v>
      </c>
      <c r="C19" s="30">
        <v>13</v>
      </c>
      <c r="D19" s="7">
        <f>SUM('Анал.табл.'!S30)</f>
        <v>64806.2</v>
      </c>
    </row>
    <row r="20" spans="1:4" ht="19.5" customHeight="1">
      <c r="A20" s="18" t="s">
        <v>1046</v>
      </c>
      <c r="B20" s="31" t="s">
        <v>594</v>
      </c>
      <c r="C20" s="31"/>
      <c r="D20" s="6">
        <f>SUM(D21:D23)</f>
        <v>156977.6</v>
      </c>
    </row>
    <row r="21" spans="1:4" ht="18" customHeight="1">
      <c r="A21" s="19" t="s">
        <v>103</v>
      </c>
      <c r="B21" s="30" t="s">
        <v>594</v>
      </c>
      <c r="C21" s="30" t="s">
        <v>593</v>
      </c>
      <c r="D21" s="7">
        <f>SUM('Анал.табл.'!S44)</f>
        <v>147711.2</v>
      </c>
    </row>
    <row r="22" spans="1:4" ht="30" customHeight="1">
      <c r="A22" s="19" t="s">
        <v>25</v>
      </c>
      <c r="B22" s="30" t="s">
        <v>594</v>
      </c>
      <c r="C22" s="30" t="s">
        <v>526</v>
      </c>
      <c r="D22" s="7">
        <f>SUM('Анал.табл.'!S60)</f>
        <v>9071.3</v>
      </c>
    </row>
    <row r="23" spans="1:4" ht="18.75" customHeight="1">
      <c r="A23" s="56" t="s">
        <v>289</v>
      </c>
      <c r="B23" s="30" t="s">
        <v>594</v>
      </c>
      <c r="C23" s="30" t="s">
        <v>531</v>
      </c>
      <c r="D23" s="7">
        <f>SUM('Анал.табл.'!S63)</f>
        <v>195.1</v>
      </c>
    </row>
    <row r="24" spans="1:4" ht="19.5" customHeight="1">
      <c r="A24" s="18" t="s">
        <v>316</v>
      </c>
      <c r="B24" s="31" t="s">
        <v>628</v>
      </c>
      <c r="C24" s="31"/>
      <c r="D24" s="6">
        <f>SUM(D26:D30)+D25</f>
        <v>84933.4</v>
      </c>
    </row>
    <row r="25" spans="1:4" ht="19.5" customHeight="1">
      <c r="A25" s="56" t="s">
        <v>28</v>
      </c>
      <c r="B25" s="30" t="s">
        <v>628</v>
      </c>
      <c r="C25" s="30" t="s">
        <v>591</v>
      </c>
      <c r="D25" s="7">
        <f>SUM('Анал.табл.'!S66)</f>
        <v>6076.5</v>
      </c>
    </row>
    <row r="26" spans="1:4" ht="17.25" customHeight="1">
      <c r="A26" s="19" t="s">
        <v>30</v>
      </c>
      <c r="B26" s="30" t="s">
        <v>628</v>
      </c>
      <c r="C26" s="30" t="s">
        <v>527</v>
      </c>
      <c r="D26" s="7">
        <f>SUM('Анал.табл.'!S96)</f>
        <v>8849.499999999998</v>
      </c>
    </row>
    <row r="27" spans="1:4" ht="17.25" customHeight="1">
      <c r="A27" s="19" t="s">
        <v>31</v>
      </c>
      <c r="B27" s="30" t="s">
        <v>628</v>
      </c>
      <c r="C27" s="30" t="s">
        <v>545</v>
      </c>
      <c r="D27" s="7">
        <f>SUM('Анал.табл.'!S99)</f>
        <v>5094.7</v>
      </c>
    </row>
    <row r="28" spans="1:4" ht="18" customHeight="1">
      <c r="A28" s="19" t="s">
        <v>317</v>
      </c>
      <c r="B28" s="30" t="s">
        <v>628</v>
      </c>
      <c r="C28" s="30" t="s">
        <v>526</v>
      </c>
      <c r="D28" s="7">
        <f>SUM('Анал.табл.'!S101)</f>
        <v>0</v>
      </c>
    </row>
    <row r="29" spans="1:4" ht="18" customHeight="1">
      <c r="A29" s="19" t="s">
        <v>35</v>
      </c>
      <c r="B29" s="30" t="s">
        <v>628</v>
      </c>
      <c r="C29" s="30">
        <v>10</v>
      </c>
      <c r="D29" s="7">
        <f>SUM('Анал.табл.'!S103)</f>
        <v>23466.999999999996</v>
      </c>
    </row>
    <row r="30" spans="1:4" ht="18" customHeight="1">
      <c r="A30" s="19" t="s">
        <v>521</v>
      </c>
      <c r="B30" s="30" t="s">
        <v>628</v>
      </c>
      <c r="C30" s="30">
        <v>12</v>
      </c>
      <c r="D30" s="7">
        <f>SUM('Анал.табл.'!S115)</f>
        <v>41445.7</v>
      </c>
    </row>
    <row r="31" spans="1:4" ht="19.5" customHeight="1">
      <c r="A31" s="18" t="s">
        <v>306</v>
      </c>
      <c r="B31" s="31" t="s">
        <v>527</v>
      </c>
      <c r="C31" s="31"/>
      <c r="D31" s="6">
        <f>SUM(D32:D34)</f>
        <v>595403.7000000001</v>
      </c>
    </row>
    <row r="32" spans="1:4" ht="20.25" customHeight="1">
      <c r="A32" s="19" t="s">
        <v>756</v>
      </c>
      <c r="B32" s="30" t="s">
        <v>527</v>
      </c>
      <c r="C32" s="30" t="s">
        <v>591</v>
      </c>
      <c r="D32" s="7">
        <f>SUM('Анал.табл.'!S124)</f>
        <v>310206.80000000005</v>
      </c>
    </row>
    <row r="33" spans="1:4" ht="18" customHeight="1">
      <c r="A33" s="19" t="s">
        <v>758</v>
      </c>
      <c r="B33" s="30" t="s">
        <v>527</v>
      </c>
      <c r="C33" s="30" t="s">
        <v>593</v>
      </c>
      <c r="D33" s="7">
        <f>SUM('Анал.табл.'!S142)</f>
        <v>140114</v>
      </c>
    </row>
    <row r="34" spans="1:4" ht="18" customHeight="1">
      <c r="A34" s="19" t="s">
        <v>901</v>
      </c>
      <c r="B34" s="30" t="s">
        <v>527</v>
      </c>
      <c r="C34" s="30" t="s">
        <v>594</v>
      </c>
      <c r="D34" s="7">
        <f>SUM('Анал.табл.'!S153)</f>
        <v>145082.9</v>
      </c>
    </row>
    <row r="35" spans="1:4" ht="18.75" customHeight="1">
      <c r="A35" s="18" t="s">
        <v>308</v>
      </c>
      <c r="B35" s="31" t="s">
        <v>546</v>
      </c>
      <c r="C35" s="31"/>
      <c r="D35" s="6">
        <f>SUM(D36+D37+D38+D39)</f>
        <v>1605035.7</v>
      </c>
    </row>
    <row r="36" spans="1:4" ht="18.75" customHeight="1">
      <c r="A36" s="19" t="s">
        <v>905</v>
      </c>
      <c r="B36" s="30" t="s">
        <v>546</v>
      </c>
      <c r="C36" s="30" t="s">
        <v>591</v>
      </c>
      <c r="D36" s="7">
        <f>SUM('Анал.табл.'!S162)</f>
        <v>558355.0999999999</v>
      </c>
    </row>
    <row r="37" spans="1:4" ht="18" customHeight="1">
      <c r="A37" s="19" t="s">
        <v>512</v>
      </c>
      <c r="B37" s="30" t="s">
        <v>546</v>
      </c>
      <c r="C37" s="30" t="s">
        <v>593</v>
      </c>
      <c r="D37" s="7">
        <f>SUM('Анал.табл.'!S194)</f>
        <v>844723</v>
      </c>
    </row>
    <row r="38" spans="1:4" ht="19.5" customHeight="1">
      <c r="A38" s="19" t="s">
        <v>950</v>
      </c>
      <c r="B38" s="30" t="s">
        <v>546</v>
      </c>
      <c r="C38" s="30" t="s">
        <v>546</v>
      </c>
      <c r="D38" s="7">
        <f>SUM('Анал.табл.'!S281)</f>
        <v>62623.10000000001</v>
      </c>
    </row>
    <row r="39" spans="1:4" ht="19.5" customHeight="1">
      <c r="A39" s="19" t="s">
        <v>309</v>
      </c>
      <c r="B39" s="30" t="s">
        <v>546</v>
      </c>
      <c r="C39" s="30" t="s">
        <v>526</v>
      </c>
      <c r="D39" s="7">
        <f>SUM('Анал.табл.'!S243)</f>
        <v>139334.5</v>
      </c>
    </row>
    <row r="40" spans="1:4" ht="18.75" customHeight="1">
      <c r="A40" s="18" t="s">
        <v>313</v>
      </c>
      <c r="B40" s="31" t="s">
        <v>545</v>
      </c>
      <c r="C40" s="31"/>
      <c r="D40" s="6">
        <f>SUM(D41)</f>
        <v>237566.3</v>
      </c>
    </row>
    <row r="41" spans="1:4" ht="20.25" customHeight="1">
      <c r="A41" s="19" t="s">
        <v>975</v>
      </c>
      <c r="B41" s="30" t="s">
        <v>545</v>
      </c>
      <c r="C41" s="30" t="s">
        <v>591</v>
      </c>
      <c r="D41" s="7">
        <f>SUM('Анал.табл.'!S310)</f>
        <v>237566.3</v>
      </c>
    </row>
    <row r="42" spans="1:4" ht="19.5" customHeight="1">
      <c r="A42" s="18" t="s">
        <v>1030</v>
      </c>
      <c r="B42" s="31" t="s">
        <v>526</v>
      </c>
      <c r="C42" s="31"/>
      <c r="D42" s="6">
        <f>SUM('Анал.табл.'!S351)</f>
        <v>560565.8999999999</v>
      </c>
    </row>
    <row r="43" spans="1:4" ht="18.75" customHeight="1">
      <c r="A43" s="19" t="s">
        <v>845</v>
      </c>
      <c r="B43" s="30" t="s">
        <v>526</v>
      </c>
      <c r="C43" s="30" t="s">
        <v>591</v>
      </c>
      <c r="D43" s="7">
        <f>SUM('Анал.табл.'!S352)</f>
        <v>427827.2</v>
      </c>
    </row>
    <row r="44" spans="1:4" ht="19.5" customHeight="1">
      <c r="A44" s="19" t="s">
        <v>1141</v>
      </c>
      <c r="B44" s="30" t="s">
        <v>526</v>
      </c>
      <c r="C44" s="30" t="s">
        <v>593</v>
      </c>
      <c r="D44" s="7">
        <f>SUM('Анал.табл.'!S362)</f>
        <v>37372.8</v>
      </c>
    </row>
    <row r="45" spans="1:4" ht="18.75" customHeight="1">
      <c r="A45" s="19" t="s">
        <v>496</v>
      </c>
      <c r="B45" s="30" t="s">
        <v>526</v>
      </c>
      <c r="C45" s="30" t="s">
        <v>628</v>
      </c>
      <c r="D45" s="7">
        <f>SUM('Анал.табл.'!S366)</f>
        <v>5997.800000000001</v>
      </c>
    </row>
    <row r="46" spans="1:4" ht="18.75" customHeight="1">
      <c r="A46" s="19" t="s">
        <v>176</v>
      </c>
      <c r="B46" s="30" t="s">
        <v>526</v>
      </c>
      <c r="C46" s="30" t="s">
        <v>526</v>
      </c>
      <c r="D46" s="7">
        <f>SUM('Анал.табл.'!S373)</f>
        <v>89368.1</v>
      </c>
    </row>
    <row r="47" spans="1:4" ht="20.25" customHeight="1">
      <c r="A47" s="18" t="s">
        <v>1031</v>
      </c>
      <c r="B47" s="31">
        <v>10</v>
      </c>
      <c r="C47" s="31"/>
      <c r="D47" s="6">
        <f>SUM(D48:D52)</f>
        <v>159543.19999999998</v>
      </c>
    </row>
    <row r="48" spans="1:4" ht="18" customHeight="1">
      <c r="A48" s="19" t="s">
        <v>1104</v>
      </c>
      <c r="B48" s="30">
        <v>10</v>
      </c>
      <c r="C48" s="30" t="s">
        <v>591</v>
      </c>
      <c r="D48" s="7">
        <f>SUM('Анал.табл.'!S376)</f>
        <v>4438.4</v>
      </c>
    </row>
    <row r="49" spans="1:4" ht="18" customHeight="1">
      <c r="A49" s="19" t="s">
        <v>1105</v>
      </c>
      <c r="B49" s="30">
        <v>10</v>
      </c>
      <c r="C49" s="30" t="s">
        <v>593</v>
      </c>
      <c r="D49" s="7">
        <f>SUM('Анал.табл.'!S377)</f>
        <v>1183.7</v>
      </c>
    </row>
    <row r="50" spans="1:4" ht="17.25" customHeight="1">
      <c r="A50" s="19" t="s">
        <v>377</v>
      </c>
      <c r="B50" s="30">
        <v>10</v>
      </c>
      <c r="C50" s="30" t="s">
        <v>594</v>
      </c>
      <c r="D50" s="7">
        <f>SUM('Анал.табл.'!S378)</f>
        <v>59312.8</v>
      </c>
    </row>
    <row r="51" spans="1:4" ht="18.75" customHeight="1">
      <c r="A51" s="19" t="s">
        <v>1076</v>
      </c>
      <c r="B51" s="30">
        <v>10</v>
      </c>
      <c r="C51" s="30" t="s">
        <v>628</v>
      </c>
      <c r="D51" s="7">
        <f>SUM('Анал.табл.'!S399)</f>
        <v>83042.5</v>
      </c>
    </row>
    <row r="52" spans="1:4" ht="19.5" customHeight="1">
      <c r="A52" s="19" t="s">
        <v>1089</v>
      </c>
      <c r="B52" s="30">
        <v>10</v>
      </c>
      <c r="C52" s="30" t="s">
        <v>629</v>
      </c>
      <c r="D52" s="7">
        <f>SUM('Анал.табл.'!S403)</f>
        <v>11565.8</v>
      </c>
    </row>
    <row r="53" spans="1:6" ht="19.5" customHeight="1">
      <c r="A53" s="18" t="s">
        <v>1032</v>
      </c>
      <c r="B53" s="31">
        <v>11</v>
      </c>
      <c r="C53" s="31"/>
      <c r="D53" s="6">
        <f>SUM('Анал.табл.'!S405)</f>
        <v>74917</v>
      </c>
      <c r="F53" s="16"/>
    </row>
    <row r="54" spans="1:4" ht="20.25" customHeight="1">
      <c r="A54" s="19" t="s">
        <v>1106</v>
      </c>
      <c r="B54" s="30">
        <v>11</v>
      </c>
      <c r="C54" s="30" t="s">
        <v>591</v>
      </c>
      <c r="D54" s="7">
        <f>SUM('Анал.табл.'!S406)</f>
        <v>41332.8</v>
      </c>
    </row>
    <row r="55" spans="1:4" ht="19.5" customHeight="1">
      <c r="A55" s="19" t="s">
        <v>821</v>
      </c>
      <c r="B55" s="30">
        <v>11</v>
      </c>
      <c r="C55" s="30" t="s">
        <v>593</v>
      </c>
      <c r="D55" s="7">
        <f>SUM('Анал.табл.'!S411)</f>
        <v>14108.5</v>
      </c>
    </row>
    <row r="56" spans="1:4" ht="19.5" customHeight="1">
      <c r="A56" s="19" t="s">
        <v>822</v>
      </c>
      <c r="B56" s="30">
        <v>11</v>
      </c>
      <c r="C56" s="30" t="s">
        <v>527</v>
      </c>
      <c r="D56" s="7">
        <f>SUM('Анал.табл.'!S414)</f>
        <v>19475.7</v>
      </c>
    </row>
    <row r="57" spans="1:4" ht="18.75" customHeight="1">
      <c r="A57" s="18" t="s">
        <v>986</v>
      </c>
      <c r="B57" s="31">
        <v>12</v>
      </c>
      <c r="C57" s="31"/>
      <c r="D57" s="6">
        <f>SUM(D58)</f>
        <v>9274.1</v>
      </c>
    </row>
    <row r="58" spans="1:4" ht="20.25" customHeight="1">
      <c r="A58" s="19" t="s">
        <v>987</v>
      </c>
      <c r="B58" s="30">
        <v>12</v>
      </c>
      <c r="C58" s="30" t="s">
        <v>593</v>
      </c>
      <c r="D58" s="7">
        <f>SUM('Анал.табл.'!S419)</f>
        <v>9274.1</v>
      </c>
    </row>
    <row r="59" spans="1:4" ht="21" customHeight="1">
      <c r="A59" s="18" t="s">
        <v>1001</v>
      </c>
      <c r="B59" s="31">
        <v>13</v>
      </c>
      <c r="C59" s="31"/>
      <c r="D59" s="6">
        <f>SUM(D60)</f>
        <v>1120</v>
      </c>
    </row>
    <row r="60" spans="1:4" ht="19.5" customHeight="1">
      <c r="A60" s="19" t="s">
        <v>1002</v>
      </c>
      <c r="B60" s="30">
        <v>13</v>
      </c>
      <c r="C60" s="30" t="s">
        <v>591</v>
      </c>
      <c r="D60" s="7">
        <f>SUM('Анал.табл.'!S421)</f>
        <v>1120</v>
      </c>
    </row>
    <row r="61" spans="1:4" ht="23.25" customHeight="1" thickBot="1">
      <c r="A61" s="20" t="s">
        <v>1012</v>
      </c>
      <c r="B61" s="28"/>
      <c r="C61" s="28"/>
      <c r="D61" s="55">
        <f>SUM(D57+D53+D59+D47+D42+D40+D35+D31+D24+D20+D12)</f>
        <v>3794504.1000000006</v>
      </c>
    </row>
    <row r="62" spans="1:4" ht="8.25" customHeight="1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</sheetData>
  <sheetProtection/>
  <mergeCells count="3">
    <mergeCell ref="A6:D6"/>
    <mergeCell ref="A7:D7"/>
    <mergeCell ref="A8:D8"/>
  </mergeCells>
  <printOptions/>
  <pageMargins left="0.75" right="0.19" top="0.29" bottom="0.28" header="0.17" footer="0.1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2011-12-12T05:55:46Z</cp:lastPrinted>
  <dcterms:created xsi:type="dcterms:W3CDTF">1996-10-08T23:32:33Z</dcterms:created>
  <dcterms:modified xsi:type="dcterms:W3CDTF">2011-12-12T05:56:23Z</dcterms:modified>
  <cp:category/>
  <cp:version/>
  <cp:contentType/>
  <cp:contentStatus/>
</cp:coreProperties>
</file>